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10875\Desktop\"/>
    </mc:Choice>
  </mc:AlternateContent>
  <bookViews>
    <workbookView xWindow="0" yWindow="0" windowWidth="20496" windowHeight="7608" tabRatio="657"/>
  </bookViews>
  <sheets>
    <sheet name="国保税試算" sheetId="12" r:id="rId1"/>
    <sheet name="個人内訳" sheetId="21" r:id="rId2"/>
    <sheet name="入力例" sheetId="26" r:id="rId3"/>
    <sheet name="給与源泉徴収票" sheetId="17" r:id="rId4"/>
    <sheet name="年金源泉徴収票 " sheetId="18" r:id="rId5"/>
    <sheet name="確定申告書A・B" sheetId="19" r:id="rId6"/>
  </sheets>
  <definedNames>
    <definedName name="_xlnm.Print_Area" localSheetId="5">確定申告書A・B!$A$1:$U$42</definedName>
    <definedName name="_xlnm.Print_Area" localSheetId="3">給与源泉徴収票!$A$1:$CM$18</definedName>
    <definedName name="_xlnm.Print_Area" localSheetId="1">個人内訳!$B$2:$BL$22</definedName>
    <definedName name="_xlnm.Print_Area" localSheetId="0">国保税試算!$A$1:$CV$107</definedName>
    <definedName name="_xlnm.Print_Area" localSheetId="2">入力例!$A$1:$CV$107</definedName>
    <definedName name="_xlnm.Print_Area" localSheetId="4">'年金源泉徴収票 '!$A$1:$CR$26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S24" i="18" l="1"/>
  <c r="DP24" i="18"/>
  <c r="DM24" i="18"/>
  <c r="DS23" i="18"/>
  <c r="DP23" i="18"/>
  <c r="DM23" i="18"/>
  <c r="DS22" i="18"/>
  <c r="DP22" i="18"/>
  <c r="DM22" i="18"/>
  <c r="DS21" i="18"/>
  <c r="DP21" i="18"/>
  <c r="DM21" i="18"/>
  <c r="DS20" i="18"/>
  <c r="DP20" i="18"/>
  <c r="DM20" i="18"/>
  <c r="DS19" i="18"/>
  <c r="DP19" i="18"/>
  <c r="DM19" i="18"/>
  <c r="DS18" i="18"/>
  <c r="DP18" i="18"/>
  <c r="DM18" i="18"/>
  <c r="DS17" i="18"/>
  <c r="DP17" i="18"/>
  <c r="DM17" i="18"/>
  <c r="DS16" i="18"/>
  <c r="DP16" i="18"/>
  <c r="DM16" i="18"/>
  <c r="DS15" i="18"/>
  <c r="DP15" i="18"/>
  <c r="DM15" i="18"/>
  <c r="DM6" i="18" s="1"/>
  <c r="CQ16" i="18" s="1"/>
  <c r="DU9" i="18"/>
  <c r="DR9" i="18"/>
  <c r="DM9" i="18"/>
  <c r="CQ20" i="18" s="1"/>
  <c r="DO8" i="18"/>
  <c r="DU6" i="18"/>
  <c r="DR6" i="18"/>
  <c r="DO5" i="18"/>
  <c r="CU22" i="17"/>
  <c r="CU21" i="17"/>
  <c r="CU20" i="17"/>
  <c r="CU19" i="17"/>
  <c r="CU17" i="17"/>
  <c r="CU12" i="17"/>
  <c r="CU6" i="17"/>
  <c r="CU3" i="17"/>
  <c r="F107" i="26"/>
  <c r="AY104" i="26"/>
  <c r="CJ102" i="26"/>
  <c r="AY102" i="26"/>
  <c r="AQ102" i="26"/>
  <c r="AB102" i="26"/>
  <c r="AI102" i="26" s="1"/>
  <c r="CJ100" i="26"/>
  <c r="AY100" i="26"/>
  <c r="AQ100" i="26"/>
  <c r="AB100" i="26"/>
  <c r="AI100" i="26" s="1"/>
  <c r="CJ98" i="26"/>
  <c r="CR98" i="26" s="1"/>
  <c r="AY98" i="26"/>
  <c r="BT98" i="26" s="1"/>
  <c r="CB98" i="26" s="1"/>
  <c r="AQ98" i="26"/>
  <c r="AB98" i="26"/>
  <c r="AI98" i="26" s="1"/>
  <c r="CJ96" i="26"/>
  <c r="AY96" i="26"/>
  <c r="AQ96" i="26"/>
  <c r="AB96" i="26"/>
  <c r="AY91" i="26"/>
  <c r="CJ89" i="26"/>
  <c r="AY89" i="26"/>
  <c r="AQ89" i="26"/>
  <c r="AB89" i="26"/>
  <c r="AI89" i="26" s="1"/>
  <c r="CJ87" i="26"/>
  <c r="AY87" i="26"/>
  <c r="AQ87" i="26"/>
  <c r="AB87" i="26"/>
  <c r="AI87" i="26" s="1"/>
  <c r="CJ85" i="26"/>
  <c r="AY85" i="26"/>
  <c r="BT85" i="26" s="1"/>
  <c r="CB85" i="26" s="1"/>
  <c r="AQ85" i="26"/>
  <c r="AB85" i="26"/>
  <c r="AI85" i="26" s="1"/>
  <c r="CJ83" i="26"/>
  <c r="AY83" i="26"/>
  <c r="BL83" i="26" s="1"/>
  <c r="AQ83" i="26"/>
  <c r="CR83" i="26" s="1"/>
  <c r="AB83" i="26"/>
  <c r="AI83" i="26" s="1"/>
  <c r="AY78" i="26"/>
  <c r="AY76" i="26"/>
  <c r="AB76" i="26"/>
  <c r="AI76" i="26" s="1"/>
  <c r="AY74" i="26"/>
  <c r="AB74" i="26"/>
  <c r="AI74" i="26" s="1"/>
  <c r="AY72" i="26"/>
  <c r="BT72" i="26" s="1"/>
  <c r="CB72" i="26" s="1"/>
  <c r="AB72" i="26"/>
  <c r="AI72" i="26" s="1"/>
  <c r="AY70" i="26"/>
  <c r="BT70" i="26" s="1"/>
  <c r="AB70" i="26"/>
  <c r="AY65" i="26"/>
  <c r="AY63" i="26"/>
  <c r="AB63" i="26"/>
  <c r="AI63" i="26" s="1"/>
  <c r="AY61" i="26"/>
  <c r="AB61" i="26"/>
  <c r="AI61" i="26" s="1"/>
  <c r="AY59" i="26"/>
  <c r="AB59" i="26"/>
  <c r="AI59" i="26" s="1"/>
  <c r="AY57" i="26"/>
  <c r="BL57" i="26" s="1"/>
  <c r="AB57" i="26"/>
  <c r="AY52" i="26"/>
  <c r="AY50" i="26"/>
  <c r="AB50" i="26"/>
  <c r="AI50" i="26" s="1"/>
  <c r="AY48" i="26"/>
  <c r="AB48" i="26"/>
  <c r="AI48" i="26" s="1"/>
  <c r="AY46" i="26"/>
  <c r="BT46" i="26" s="1"/>
  <c r="CB46" i="26" s="1"/>
  <c r="AB46" i="26"/>
  <c r="AI46" i="26" s="1"/>
  <c r="AY44" i="26"/>
  <c r="BL44" i="26" s="1"/>
  <c r="AB44" i="26"/>
  <c r="AI44" i="26" s="1"/>
  <c r="AY39" i="26"/>
  <c r="AY37" i="26"/>
  <c r="AB37" i="26"/>
  <c r="AI37" i="26" s="1"/>
  <c r="AY35" i="26"/>
  <c r="AB35" i="26"/>
  <c r="AI35" i="26" s="1"/>
  <c r="BT33" i="26"/>
  <c r="CB33" i="26" s="1"/>
  <c r="BL33" i="26"/>
  <c r="BL29" i="26" s="1"/>
  <c r="AY33" i="26"/>
  <c r="AB33" i="26"/>
  <c r="AI33" i="26" s="1"/>
  <c r="BT31" i="26"/>
  <c r="BL31" i="26"/>
  <c r="AY31" i="26"/>
  <c r="AB31" i="26"/>
  <c r="H25" i="26"/>
  <c r="D25" i="26"/>
  <c r="BG23" i="26"/>
  <c r="AS4" i="26" s="1"/>
  <c r="H23" i="26"/>
  <c r="D23" i="26"/>
  <c r="H21" i="26"/>
  <c r="D21" i="26"/>
  <c r="H19" i="26"/>
  <c r="D19" i="26"/>
  <c r="H17" i="26"/>
  <c r="D17" i="26"/>
  <c r="H15" i="26"/>
  <c r="D15" i="26"/>
  <c r="BL13" i="26"/>
  <c r="BL11" i="26"/>
  <c r="CR9" i="26"/>
  <c r="BL9" i="26"/>
  <c r="CR7" i="26"/>
  <c r="I5" i="26"/>
  <c r="E13" i="26" s="1"/>
  <c r="F107" i="12"/>
  <c r="AY104" i="12"/>
  <c r="CJ102" i="12"/>
  <c r="AZ20" i="21" s="1"/>
  <c r="AY102" i="12"/>
  <c r="AQ102" i="12"/>
  <c r="Z20" i="21" s="1"/>
  <c r="AB102" i="12"/>
  <c r="AI102" i="12" s="1"/>
  <c r="CJ100" i="12"/>
  <c r="AT20" i="21" s="1"/>
  <c r="AY100" i="12"/>
  <c r="AQ100" i="12"/>
  <c r="T20" i="21" s="1"/>
  <c r="AB100" i="12"/>
  <c r="AI100" i="12" s="1"/>
  <c r="CJ98" i="12"/>
  <c r="AY98" i="12"/>
  <c r="BT98" i="12" s="1"/>
  <c r="CB98" i="12" s="1"/>
  <c r="AQ98" i="12"/>
  <c r="N20" i="21" s="1"/>
  <c r="AB98" i="12"/>
  <c r="AI98" i="12" s="1"/>
  <c r="CJ96" i="12"/>
  <c r="AH20" i="21" s="1"/>
  <c r="BL96" i="12"/>
  <c r="AY96" i="12"/>
  <c r="AY94" i="12" s="1"/>
  <c r="AQ96" i="12"/>
  <c r="H20" i="21" s="1"/>
  <c r="AB96" i="12"/>
  <c r="AI96" i="12" s="1"/>
  <c r="AY91" i="12"/>
  <c r="CJ89" i="12"/>
  <c r="AY89" i="12"/>
  <c r="AQ89" i="12"/>
  <c r="Z17" i="21" s="1"/>
  <c r="AB89" i="12"/>
  <c r="AI89" i="12" s="1"/>
  <c r="CJ87" i="12"/>
  <c r="AY87" i="12"/>
  <c r="AQ87" i="12"/>
  <c r="T17" i="21" s="1"/>
  <c r="AB87" i="12"/>
  <c r="AI87" i="12" s="1"/>
  <c r="CJ85" i="12"/>
  <c r="AN17" i="21" s="1"/>
  <c r="AY85" i="12"/>
  <c r="BT85" i="12" s="1"/>
  <c r="CB85" i="12" s="1"/>
  <c r="AQ85" i="12"/>
  <c r="N17" i="21" s="1"/>
  <c r="AB85" i="12"/>
  <c r="AI85" i="12" s="1"/>
  <c r="CJ83" i="12"/>
  <c r="AY83" i="12"/>
  <c r="BT83" i="12" s="1"/>
  <c r="CB83" i="12" s="1"/>
  <c r="AQ83" i="12"/>
  <c r="AB83" i="12"/>
  <c r="AY78" i="12"/>
  <c r="AY76" i="12"/>
  <c r="AB76" i="12"/>
  <c r="AI76" i="12" s="1"/>
  <c r="AY74" i="12"/>
  <c r="AB74" i="12"/>
  <c r="AI74" i="12" s="1"/>
  <c r="AY72" i="12"/>
  <c r="BT72" i="12" s="1"/>
  <c r="CB72" i="12" s="1"/>
  <c r="AB72" i="12"/>
  <c r="AY70" i="12"/>
  <c r="AB70" i="12"/>
  <c r="AI70" i="12" s="1"/>
  <c r="AY65" i="12"/>
  <c r="AY63" i="12"/>
  <c r="AB63" i="12"/>
  <c r="AI63" i="12" s="1"/>
  <c r="AY61" i="12"/>
  <c r="AB61" i="12"/>
  <c r="AI61" i="12" s="1"/>
  <c r="AY59" i="12"/>
  <c r="AB59" i="12"/>
  <c r="AY57" i="12"/>
  <c r="AB57" i="12"/>
  <c r="AI57" i="12" s="1"/>
  <c r="AY52" i="12"/>
  <c r="AY50" i="12"/>
  <c r="AB50" i="12"/>
  <c r="AI50" i="12" s="1"/>
  <c r="AY48" i="12"/>
  <c r="AB48" i="12"/>
  <c r="AI48" i="12" s="1"/>
  <c r="AY46" i="12"/>
  <c r="AB46" i="12"/>
  <c r="AI46" i="12" s="1"/>
  <c r="AY44" i="12"/>
  <c r="AB44" i="12"/>
  <c r="AI44" i="12" s="1"/>
  <c r="AY39" i="12"/>
  <c r="AY37" i="12"/>
  <c r="AB37" i="12"/>
  <c r="AI37" i="12" s="1"/>
  <c r="AY35" i="12"/>
  <c r="AB35" i="12"/>
  <c r="AI35" i="12" s="1"/>
  <c r="BT33" i="12"/>
  <c r="CB33" i="12" s="1"/>
  <c r="AY33" i="12"/>
  <c r="AB33" i="12"/>
  <c r="BT31" i="12"/>
  <c r="AY31" i="12"/>
  <c r="AI31" i="12"/>
  <c r="AB31" i="12"/>
  <c r="H25" i="12"/>
  <c r="D25" i="12"/>
  <c r="BG23" i="12"/>
  <c r="H23" i="12"/>
  <c r="D23" i="12"/>
  <c r="H21" i="12"/>
  <c r="D21" i="12"/>
  <c r="H19" i="12"/>
  <c r="D19" i="12"/>
  <c r="H17" i="12"/>
  <c r="D17" i="12"/>
  <c r="H15" i="12"/>
  <c r="D15" i="12"/>
  <c r="BL13" i="12"/>
  <c r="BL11" i="12"/>
  <c r="CR9" i="12"/>
  <c r="BL9" i="12"/>
  <c r="CR7" i="12"/>
  <c r="I5" i="12"/>
  <c r="E13" i="12" s="1"/>
  <c r="AI94" i="12" l="1"/>
  <c r="BT68" i="26"/>
  <c r="E11" i="26"/>
  <c r="CR89" i="26"/>
  <c r="CR100" i="26"/>
  <c r="BT29" i="26"/>
  <c r="BL85" i="26"/>
  <c r="BL81" i="26" s="1"/>
  <c r="AQ94" i="26"/>
  <c r="BL46" i="26"/>
  <c r="BL42" i="26" s="1"/>
  <c r="AI81" i="26"/>
  <c r="AY29" i="26"/>
  <c r="CJ94" i="26"/>
  <c r="AY68" i="26"/>
  <c r="AB81" i="26"/>
  <c r="CR85" i="26"/>
  <c r="AB94" i="26"/>
  <c r="CR87" i="26"/>
  <c r="AY94" i="26"/>
  <c r="BL96" i="26"/>
  <c r="CR96" i="26"/>
  <c r="AB29" i="26"/>
  <c r="AB42" i="26"/>
  <c r="AB55" i="26"/>
  <c r="AB68" i="26"/>
  <c r="CR102" i="26"/>
  <c r="AY81" i="26"/>
  <c r="AY55" i="26"/>
  <c r="CJ81" i="26"/>
  <c r="AI42" i="26"/>
  <c r="BG29" i="26"/>
  <c r="CJ37" i="26" s="1"/>
  <c r="CB31" i="26"/>
  <c r="CB29" i="26" s="1"/>
  <c r="CB70" i="26"/>
  <c r="CB68" i="26" s="1"/>
  <c r="BT44" i="26"/>
  <c r="AI57" i="26"/>
  <c r="BL59" i="26"/>
  <c r="BL55" i="26" s="1"/>
  <c r="AQ81" i="26"/>
  <c r="BT83" i="26"/>
  <c r="AI96" i="26"/>
  <c r="AI94" i="26" s="1"/>
  <c r="BL98" i="26"/>
  <c r="AY42" i="26"/>
  <c r="AI31" i="26"/>
  <c r="AI70" i="26"/>
  <c r="BT96" i="26"/>
  <c r="AB68" i="12"/>
  <c r="AB29" i="12"/>
  <c r="AB81" i="12"/>
  <c r="BT96" i="12"/>
  <c r="CB96" i="12" s="1"/>
  <c r="CB94" i="12" s="1"/>
  <c r="AY68" i="12"/>
  <c r="BT70" i="12"/>
  <c r="BT68" i="12" s="1"/>
  <c r="BL85" i="12"/>
  <c r="AY81" i="12"/>
  <c r="AI83" i="12"/>
  <c r="AI81" i="12" s="1"/>
  <c r="AB94" i="12"/>
  <c r="AI72" i="12"/>
  <c r="BL83" i="12"/>
  <c r="BL98" i="12"/>
  <c r="BL94" i="12" s="1"/>
  <c r="AB42" i="12"/>
  <c r="AB55" i="12"/>
  <c r="AI59" i="12"/>
  <c r="AY55" i="12"/>
  <c r="BL59" i="12"/>
  <c r="BL57" i="12"/>
  <c r="AI42" i="12"/>
  <c r="AY42" i="12"/>
  <c r="BL46" i="12"/>
  <c r="BT46" i="12"/>
  <c r="CB46" i="12" s="1"/>
  <c r="BL44" i="12"/>
  <c r="BT44" i="12"/>
  <c r="CB44" i="12" s="1"/>
  <c r="AY29" i="12"/>
  <c r="E11" i="12"/>
  <c r="BG29" i="12" s="1"/>
  <c r="BT59" i="12" s="1"/>
  <c r="CB59" i="12" s="1"/>
  <c r="AI33" i="12"/>
  <c r="CR87" i="12"/>
  <c r="CR83" i="12"/>
  <c r="CR98" i="12"/>
  <c r="CR89" i="12"/>
  <c r="BT29" i="12"/>
  <c r="AQ81" i="12"/>
  <c r="H17" i="21"/>
  <c r="CB81" i="12"/>
  <c r="AT17" i="21"/>
  <c r="AZ17" i="21"/>
  <c r="CJ81" i="12"/>
  <c r="AN20" i="21"/>
  <c r="BH20" i="21" s="1"/>
  <c r="AQ94" i="12"/>
  <c r="BT81" i="12"/>
  <c r="CR102" i="12"/>
  <c r="CR100" i="12"/>
  <c r="CR96" i="12"/>
  <c r="CB31" i="12"/>
  <c r="CB29" i="12" s="1"/>
  <c r="CJ94" i="12"/>
  <c r="CR85" i="12"/>
  <c r="AH17" i="21"/>
  <c r="BL81" i="12" l="1"/>
  <c r="CR81" i="26"/>
  <c r="CR94" i="26"/>
  <c r="BL94" i="26"/>
  <c r="AQ37" i="26"/>
  <c r="CR37" i="26" s="1"/>
  <c r="BT42" i="26"/>
  <c r="CB44" i="26"/>
  <c r="CB42" i="26" s="1"/>
  <c r="BT81" i="26"/>
  <c r="CB83" i="26"/>
  <c r="CB81" i="26" s="1"/>
  <c r="CJ33" i="26"/>
  <c r="CJ74" i="26"/>
  <c r="AI68" i="26"/>
  <c r="CJ48" i="26"/>
  <c r="CJ63" i="26"/>
  <c r="CJ50" i="26"/>
  <c r="CJ46" i="26"/>
  <c r="CJ31" i="26"/>
  <c r="BL70" i="26"/>
  <c r="CJ61" i="26"/>
  <c r="AI29" i="26"/>
  <c r="AQ31" i="26"/>
  <c r="CJ76" i="26"/>
  <c r="CJ44" i="26"/>
  <c r="CJ35" i="26"/>
  <c r="AI55" i="26"/>
  <c r="BT94" i="26"/>
  <c r="CB96" i="26"/>
  <c r="CB94" i="26" s="1"/>
  <c r="BL72" i="26"/>
  <c r="CJ72" i="26" s="1"/>
  <c r="BT59" i="26"/>
  <c r="BT57" i="26"/>
  <c r="CJ50" i="12"/>
  <c r="AZ8" i="21" s="1"/>
  <c r="CJ74" i="12"/>
  <c r="AI68" i="12"/>
  <c r="CJ76" i="12"/>
  <c r="CB70" i="12"/>
  <c r="CB68" i="12" s="1"/>
  <c r="BT57" i="12"/>
  <c r="CB57" i="12" s="1"/>
  <c r="CB55" i="12" s="1"/>
  <c r="BL72" i="12"/>
  <c r="CJ72" i="12" s="1"/>
  <c r="BL70" i="12"/>
  <c r="BL42" i="12"/>
  <c r="BT94" i="12"/>
  <c r="BL55" i="12"/>
  <c r="CB42" i="12"/>
  <c r="CJ63" i="12"/>
  <c r="CJ46" i="12"/>
  <c r="AN8" i="21" s="1"/>
  <c r="CJ59" i="12"/>
  <c r="AQ59" i="12" s="1"/>
  <c r="N11" i="21" s="1"/>
  <c r="CJ44" i="12"/>
  <c r="AH8" i="21" s="1"/>
  <c r="CJ61" i="12"/>
  <c r="AI55" i="12"/>
  <c r="BT42" i="12"/>
  <c r="CJ33" i="12"/>
  <c r="AN5" i="21" s="1"/>
  <c r="CJ48" i="12"/>
  <c r="CJ37" i="12"/>
  <c r="AS4" i="12"/>
  <c r="CJ35" i="12"/>
  <c r="CJ31" i="12"/>
  <c r="BL31" i="12"/>
  <c r="CR81" i="12"/>
  <c r="AI29" i="12"/>
  <c r="BL33" i="12"/>
  <c r="CR94" i="12"/>
  <c r="BH17" i="21"/>
  <c r="AQ50" i="12" l="1"/>
  <c r="Z8" i="21" s="1"/>
  <c r="AQ63" i="26"/>
  <c r="CR63" i="26" s="1"/>
  <c r="AQ76" i="26"/>
  <c r="CR76" i="26" s="1"/>
  <c r="AQ35" i="26"/>
  <c r="CR35" i="26" s="1"/>
  <c r="BT55" i="26"/>
  <c r="CJ57" i="26"/>
  <c r="CB57" i="26"/>
  <c r="CJ59" i="26"/>
  <c r="CB59" i="26"/>
  <c r="CJ70" i="26"/>
  <c r="BL68" i="26"/>
  <c r="AQ48" i="26"/>
  <c r="CR48" i="26" s="1"/>
  <c r="CJ29" i="26"/>
  <c r="CR31" i="26"/>
  <c r="AQ33" i="26"/>
  <c r="CR33" i="26" s="1"/>
  <c r="AQ46" i="26"/>
  <c r="CR46" i="26" s="1"/>
  <c r="CJ42" i="26"/>
  <c r="AQ44" i="26"/>
  <c r="CR44" i="26" s="1"/>
  <c r="AQ74" i="26"/>
  <c r="CR74" i="26" s="1"/>
  <c r="AQ61" i="26"/>
  <c r="CR61" i="26" s="1"/>
  <c r="AQ72" i="26"/>
  <c r="CR72" i="26" s="1"/>
  <c r="AQ50" i="26"/>
  <c r="CR50" i="26" s="1"/>
  <c r="AN14" i="21"/>
  <c r="BT55" i="12"/>
  <c r="CJ57" i="12"/>
  <c r="AH11" i="21" s="1"/>
  <c r="AQ72" i="12"/>
  <c r="N14" i="21" s="1"/>
  <c r="AZ14" i="21"/>
  <c r="AQ76" i="12"/>
  <c r="Z14" i="21" s="1"/>
  <c r="AT14" i="21"/>
  <c r="AQ74" i="12"/>
  <c r="T14" i="21" s="1"/>
  <c r="CR74" i="12"/>
  <c r="CJ70" i="12"/>
  <c r="BL68" i="12"/>
  <c r="AQ44" i="12"/>
  <c r="H8" i="21" s="1"/>
  <c r="AZ11" i="21"/>
  <c r="AQ63" i="12"/>
  <c r="Z11" i="21" s="1"/>
  <c r="AT11" i="21"/>
  <c r="AQ61" i="12"/>
  <c r="T11" i="21" s="1"/>
  <c r="AN11" i="21"/>
  <c r="CR59" i="12"/>
  <c r="AQ46" i="12"/>
  <c r="N8" i="21" s="1"/>
  <c r="CR50" i="12"/>
  <c r="AT8" i="21"/>
  <c r="AQ48" i="12"/>
  <c r="T8" i="21" s="1"/>
  <c r="CJ42" i="12"/>
  <c r="AQ33" i="12"/>
  <c r="N5" i="21" s="1"/>
  <c r="AT5" i="21"/>
  <c r="AQ35" i="12"/>
  <c r="T5" i="21" s="1"/>
  <c r="AH5" i="21"/>
  <c r="CJ29" i="12"/>
  <c r="AQ31" i="12"/>
  <c r="AZ5" i="21"/>
  <c r="AQ37" i="12"/>
  <c r="Z5" i="21" s="1"/>
  <c r="BL29" i="12"/>
  <c r="CR44" i="12" l="1"/>
  <c r="CJ55" i="12"/>
  <c r="AQ57" i="12"/>
  <c r="CR57" i="12" s="1"/>
  <c r="AQ29" i="26"/>
  <c r="CJ55" i="26"/>
  <c r="AQ57" i="26"/>
  <c r="AQ59" i="26"/>
  <c r="CR59" i="26" s="1"/>
  <c r="CB55" i="26"/>
  <c r="CR42" i="26"/>
  <c r="CR29" i="26"/>
  <c r="AQ42" i="26"/>
  <c r="CJ68" i="26"/>
  <c r="AQ70" i="26"/>
  <c r="AQ68" i="26" s="1"/>
  <c r="AH14" i="21"/>
  <c r="AQ70" i="12"/>
  <c r="CR70" i="12" s="1"/>
  <c r="CR68" i="12" s="1"/>
  <c r="CJ68" i="12"/>
  <c r="CR76" i="12"/>
  <c r="CR72" i="12"/>
  <c r="CR61" i="12"/>
  <c r="BH8" i="21"/>
  <c r="CR46" i="12"/>
  <c r="H11" i="21"/>
  <c r="BH11" i="21" s="1"/>
  <c r="AQ55" i="12"/>
  <c r="CR63" i="12"/>
  <c r="CR48" i="12"/>
  <c r="CR35" i="12"/>
  <c r="AQ42" i="12"/>
  <c r="CR33" i="12"/>
  <c r="CR37" i="12"/>
  <c r="H5" i="21"/>
  <c r="BH5" i="21" s="1"/>
  <c r="AQ29" i="12"/>
  <c r="CR31" i="12"/>
  <c r="CR70" i="26" l="1"/>
  <c r="CR68" i="26" s="1"/>
  <c r="AQ55" i="26"/>
  <c r="CR57" i="26"/>
  <c r="CR55" i="26" s="1"/>
  <c r="CR11" i="26" s="1"/>
  <c r="M107" i="26" s="1"/>
  <c r="CR4" i="26"/>
  <c r="CJ4" i="26" s="1"/>
  <c r="CR42" i="12"/>
  <c r="H14" i="21"/>
  <c r="BH14" i="21" s="1"/>
  <c r="AQ68" i="12"/>
  <c r="CR55" i="12"/>
  <c r="CR29" i="12"/>
  <c r="CR11" i="12" s="1"/>
  <c r="M107" i="12" s="1"/>
  <c r="CR4" i="12" l="1"/>
  <c r="CJ4" i="12" s="1"/>
</calcChain>
</file>

<file path=xl/comments1.xml><?xml version="1.0" encoding="utf-8"?>
<comments xmlns="http://schemas.openxmlformats.org/spreadsheetml/2006/main">
  <authors>
    <author>島田 亮</author>
    <author>国保年金課</author>
  </authors>
  <commentList>
    <comment ref="F29" authorId="0" shapeId="0">
      <text>
        <r>
          <rPr>
            <sz val="9"/>
            <color indexed="81"/>
            <rFont val="BIZ UDゴシック"/>
            <family val="3"/>
            <charset val="128"/>
          </rPr>
          <t>世帯主・国保加入者の令和７年中の
所得の金額を入力してください
・収入ではなく所得金額を入力
　してください
・世帯主は国保に加入していな
　くても所得の金額を入力して
　ください</t>
        </r>
      </text>
    </comment>
    <comment ref="U29" authorId="1" shapeId="0">
      <text>
        <r>
          <rPr>
            <sz val="9"/>
            <color indexed="81"/>
            <rFont val="BIZ UDゴシック"/>
            <family val="3"/>
            <charset val="128"/>
          </rPr>
          <t>世帯主・国保加入者の
年齢を入力してください</t>
        </r>
      </text>
    </comment>
    <comment ref="M42" authorId="1" shapeId="0">
      <text>
        <r>
          <rPr>
            <sz val="9"/>
            <color indexed="81"/>
            <rFont val="BIZ UDゴシック"/>
            <family val="3"/>
            <charset val="128"/>
          </rPr>
          <t>必ず選択してください</t>
        </r>
      </text>
    </comment>
  </commentList>
</comments>
</file>

<file path=xl/comments2.xml><?xml version="1.0" encoding="utf-8"?>
<comments xmlns="http://schemas.openxmlformats.org/spreadsheetml/2006/main">
  <authors>
    <author>SISUTEMU</author>
  </authors>
  <commentList>
    <comment ref="DO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その年の１月１日を入力</t>
        </r>
      </text>
    </comment>
  </commentList>
</comments>
</file>

<file path=xl/sharedStrings.xml><?xml version="1.0" encoding="utf-8"?>
<sst xmlns="http://schemas.openxmlformats.org/spreadsheetml/2006/main" count="1047" uniqueCount="177">
  <si>
    <t>人</t>
    <rPh sb="0" eb="1">
      <t>ヒト</t>
    </rPh>
    <phoneticPr fontId="1"/>
  </si>
  <si>
    <t>源泉控除対象配偶者</t>
    <rPh sb="0" eb="2">
      <t>ゲンセン</t>
    </rPh>
    <rPh sb="2" eb="4">
      <t>コウジョ</t>
    </rPh>
    <rPh sb="4" eb="6">
      <t>タイショウ</t>
    </rPh>
    <rPh sb="6" eb="9">
      <t>ハイグウシャ</t>
    </rPh>
    <phoneticPr fontId="1"/>
  </si>
  <si>
    <t>軽減</t>
    <rPh sb="0" eb="2">
      <t>ケイゲン</t>
    </rPh>
    <phoneticPr fontId="1"/>
  </si>
  <si>
    <t>従有</t>
    <rPh sb="0" eb="1">
      <t>シタガ</t>
    </rPh>
    <rPh sb="1" eb="2">
      <t>アリ</t>
    </rPh>
    <phoneticPr fontId="1"/>
  </si>
  <si>
    <t>世帯内の国保加入者</t>
    <rPh sb="0" eb="2">
      <t>セタイ</t>
    </rPh>
    <rPh sb="2" eb="3">
      <t>ナイ</t>
    </rPh>
    <rPh sb="4" eb="6">
      <t>コクホ</t>
    </rPh>
    <rPh sb="6" eb="9">
      <t>カニュウシャ</t>
    </rPh>
    <phoneticPr fontId="1"/>
  </si>
  <si>
    <t>加入者③</t>
    <rPh sb="0" eb="3">
      <t>カニュウシャ</t>
    </rPh>
    <phoneticPr fontId="1"/>
  </si>
  <si>
    <t>加入者①</t>
    <rPh sb="0" eb="3">
      <t>カニュウシャ</t>
    </rPh>
    <phoneticPr fontId="1"/>
  </si>
  <si>
    <t>年齢</t>
    <rPh sb="0" eb="2">
      <t>ネンレイ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</si>
  <si>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</si>
  <si>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割</t>
    <rPh sb="0" eb="1">
      <t>ワリ</t>
    </rPh>
    <phoneticPr fontId="1"/>
  </si>
  <si>
    <t>配偶者の合計所得</t>
    <rPh sb="0" eb="3">
      <t>ハイグウシャ</t>
    </rPh>
    <rPh sb="4" eb="8">
      <t>ゴウケイショトク</t>
    </rPh>
    <phoneticPr fontId="1"/>
  </si>
  <si>
    <t>円</t>
    <rPh sb="0" eb="1">
      <t>エン</t>
    </rPh>
    <phoneticPr fontId="1"/>
  </si>
  <si>
    <t>配偶者（特別）
控　除　の　額</t>
    <rPh sb="0" eb="3">
      <t>ハイグウシャ</t>
    </rPh>
    <rPh sb="4" eb="6">
      <t>トクベツ</t>
    </rPh>
    <rPh sb="8" eb="9">
      <t>ヒカエ</t>
    </rPh>
    <rPh sb="10" eb="11">
      <t>ジョ</t>
    </rPh>
    <rPh sb="14" eb="15">
      <t>ガク</t>
    </rPh>
    <phoneticPr fontId="1"/>
  </si>
  <si>
    <t>所得金額</t>
    <rPh sb="0" eb="2">
      <t>ショトク</t>
    </rPh>
    <rPh sb="2" eb="4">
      <t>キンガク</t>
    </rPh>
    <phoneticPr fontId="1"/>
  </si>
  <si>
    <t>歳</t>
    <rPh sb="0" eb="1">
      <t>サイ</t>
    </rPh>
    <phoneticPr fontId="1"/>
  </si>
  <si>
    <t>医</t>
    <rPh sb="0" eb="1">
      <t>イ</t>
    </rPh>
    <phoneticPr fontId="1"/>
  </si>
  <si>
    <t>世帯所得</t>
    <rPh sb="0" eb="2">
      <t>セタイ</t>
    </rPh>
    <rPh sb="2" eb="4">
      <t>ショトク</t>
    </rPh>
    <phoneticPr fontId="1"/>
  </si>
  <si>
    <r>
      <t>令和　　年分　　</t>
    </r>
    <r>
      <rPr>
        <b/>
        <sz val="16"/>
        <color theme="1"/>
        <rFont val="BIZ UDP明朝 Medium"/>
        <family val="1"/>
        <charset val="128"/>
      </rPr>
      <t>給与所得の源泉徴収票</t>
    </r>
    <rPh sb="0" eb="2">
      <t>レイワ</t>
    </rPh>
    <rPh sb="4" eb="6">
      <t>ネンブン</t>
    </rPh>
    <rPh sb="8" eb="10">
      <t>キュウヨ</t>
    </rPh>
    <rPh sb="10" eb="12">
      <t>ショトク</t>
    </rPh>
    <rPh sb="13" eb="15">
      <t>ゲンセン</t>
    </rPh>
    <rPh sb="15" eb="18">
      <t>チョウシュウヒョウ</t>
    </rPh>
    <phoneticPr fontId="1"/>
  </si>
  <si>
    <t>所得割額</t>
    <rPh sb="0" eb="2">
      <t>ショトク</t>
    </rPh>
    <rPh sb="2" eb="3">
      <t>ワリ</t>
    </rPh>
    <rPh sb="3" eb="4">
      <t>ガク</t>
    </rPh>
    <phoneticPr fontId="1"/>
  </si>
  <si>
    <t>均等割額</t>
    <rPh sb="0" eb="3">
      <t>キントウワリ</t>
    </rPh>
    <rPh sb="3" eb="4">
      <t>ガク</t>
    </rPh>
    <phoneticPr fontId="1"/>
  </si>
  <si>
    <t>所得割％</t>
    <rPh sb="0" eb="2">
      <t>ショトク</t>
    </rPh>
    <rPh sb="2" eb="3">
      <t>ワリ</t>
    </rPh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</si>
  <si>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</si>
  <si>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合計額</t>
    <rPh sb="0" eb="2">
      <t>ゴウケイ</t>
    </rPh>
    <rPh sb="2" eb="3">
      <t>ガク</t>
    </rPh>
    <phoneticPr fontId="1"/>
  </si>
  <si>
    <t>以前生まれ</t>
    <rPh sb="0" eb="2">
      <t>イゼン</t>
    </rPh>
    <rPh sb="2" eb="3">
      <t>ウ</t>
    </rPh>
    <phoneticPr fontId="1"/>
  </si>
  <si>
    <t>世帯主</t>
    <rPh sb="0" eb="3">
      <t>セタイヌシ</t>
    </rPh>
    <phoneticPr fontId="1"/>
  </si>
  <si>
    <t>加入者②</t>
    <rPh sb="0" eb="3">
      <t>カニュウシャ</t>
    </rPh>
    <phoneticPr fontId="1"/>
  </si>
  <si>
    <t>加入者④</t>
    <rPh sb="0" eb="3">
      <t>カニュウシャ</t>
    </rPh>
    <phoneticPr fontId="1"/>
  </si>
  <si>
    <t>人</t>
    <rPh sb="0" eb="1">
      <t>ニン</t>
    </rPh>
    <phoneticPr fontId="1"/>
  </si>
  <si>
    <t>確定申告書で入力する場合は、給与所得、年金所得以外の所得を入力してください。</t>
    <rPh sb="0" eb="5">
      <t>カクテイシンコクショ</t>
    </rPh>
    <rPh sb="6" eb="8">
      <t>ニュウリョク</t>
    </rPh>
    <rPh sb="10" eb="12">
      <t>バアイ</t>
    </rPh>
    <rPh sb="14" eb="16">
      <t>キュウヨ</t>
    </rPh>
    <rPh sb="16" eb="18">
      <t>ショトク</t>
    </rPh>
    <rPh sb="19" eb="23">
      <t>ネンキンショトク</t>
    </rPh>
    <rPh sb="23" eb="25">
      <t>イガイ</t>
    </rPh>
    <rPh sb="26" eb="28">
      <t>ショトク</t>
    </rPh>
    <rPh sb="29" eb="31">
      <t>ニュウリョク</t>
    </rPh>
    <phoneticPr fontId="1"/>
  </si>
  <si>
    <t>特別</t>
    <rPh sb="0" eb="2">
      <t>トクベツ</t>
    </rPh>
    <phoneticPr fontId="1"/>
  </si>
  <si>
    <t>加入者⑤</t>
    <rPh sb="0" eb="3">
      <t>カニュウシャ</t>
    </rPh>
    <phoneticPr fontId="1"/>
  </si>
  <si>
    <t>世帯主は国保に加入、</t>
    <rPh sb="0" eb="3">
      <t>セタイヌシ</t>
    </rPh>
    <rPh sb="4" eb="6">
      <t>コクホ</t>
    </rPh>
    <rPh sb="7" eb="9">
      <t>カニュウ</t>
    </rPh>
    <phoneticPr fontId="1"/>
  </si>
  <si>
    <t>支　払　金　額</t>
    <rPh sb="0" eb="1">
      <t>シ</t>
    </rPh>
    <rPh sb="2" eb="3">
      <t>フツ</t>
    </rPh>
    <rPh sb="4" eb="5">
      <t>カネ</t>
    </rPh>
    <rPh sb="6" eb="7">
      <t>ガク</t>
    </rPh>
    <phoneticPr fontId="1"/>
  </si>
  <si>
    <t>その他</t>
    <rPh sb="2" eb="3">
      <t>タ</t>
    </rPh>
    <phoneticPr fontId="1"/>
  </si>
  <si>
    <t>子</t>
    <rPh sb="0" eb="1">
      <t>コ</t>
    </rPh>
    <phoneticPr fontId="1"/>
  </si>
  <si>
    <t>している</t>
  </si>
  <si>
    <t>氏名</t>
    <rPh sb="0" eb="2">
      <t>シメイ</t>
    </rPh>
    <phoneticPr fontId="1"/>
  </si>
  <si>
    <t>年税額</t>
    <rPh sb="0" eb="3">
      <t>ネンゼイガク</t>
    </rPh>
    <phoneticPr fontId="1"/>
  </si>
  <si>
    <t>一ヶ月あたり</t>
    <rPh sb="0" eb="3">
      <t>イッカゲツ</t>
    </rPh>
    <phoneticPr fontId="1"/>
  </si>
  <si>
    <t>※試算のため、実際に課税される内容とは異なる場合がございます。ご了承ください。</t>
    <rPh sb="1" eb="3">
      <t>シサン</t>
    </rPh>
    <rPh sb="7" eb="9">
      <t>ジッサイ</t>
    </rPh>
    <rPh sb="10" eb="12">
      <t>カゼイ</t>
    </rPh>
    <rPh sb="15" eb="17">
      <t>ナイヨウ</t>
    </rPh>
    <rPh sb="19" eb="20">
      <t>コト</t>
    </rPh>
    <rPh sb="22" eb="24">
      <t>バアイ</t>
    </rPh>
    <rPh sb="32" eb="34">
      <t>リョウショウ</t>
    </rPh>
    <phoneticPr fontId="1"/>
  </si>
  <si>
    <t>特定</t>
    <rPh sb="0" eb="2">
      <t>トクテイ</t>
    </rPh>
    <phoneticPr fontId="1"/>
  </si>
  <si>
    <t>令和３年度（令和２年中）</t>
    <rPh sb="0" eb="2">
      <t>レイワ</t>
    </rPh>
    <rPh sb="3" eb="5">
      <t>ネンド</t>
    </rPh>
    <rPh sb="6" eb="8">
      <t>レイワ</t>
    </rPh>
    <rPh sb="9" eb="11">
      <t>ネンチュウ</t>
    </rPh>
    <phoneticPr fontId="1"/>
  </si>
  <si>
    <t>均等割額　未就学児</t>
    <rPh sb="0" eb="3">
      <t>キントウワリ</t>
    </rPh>
    <rPh sb="3" eb="4">
      <t>ガク</t>
    </rPh>
    <rPh sb="5" eb="9">
      <t>ミシュウガクジ</t>
    </rPh>
    <phoneticPr fontId="1"/>
  </si>
  <si>
    <t>均等割額　高校生まで</t>
    <rPh sb="0" eb="3">
      <t>キントウワリ</t>
    </rPh>
    <rPh sb="3" eb="4">
      <t>ガク</t>
    </rPh>
    <rPh sb="5" eb="8">
      <t>コウコウセイ</t>
    </rPh>
    <phoneticPr fontId="1"/>
  </si>
  <si>
    <t>給与の源泉徴収票　見本</t>
    <rPh sb="0" eb="2">
      <t>キュウヨ</t>
    </rPh>
    <rPh sb="3" eb="8">
      <t>ゲンセンチョウシュウヒョウ</t>
    </rPh>
    <rPh sb="9" eb="11">
      <t>ミホン</t>
    </rPh>
    <phoneticPr fontId="1"/>
  </si>
  <si>
    <t>所得控除の額の合計額</t>
    <rPh sb="0" eb="4">
      <t>ショトクコウジョ</t>
    </rPh>
    <rPh sb="5" eb="6">
      <t>ガク</t>
    </rPh>
    <rPh sb="7" eb="10">
      <t>ゴウケイガク</t>
    </rPh>
    <phoneticPr fontId="1"/>
  </si>
  <si>
    <t>給与</t>
    <rPh sb="0" eb="2">
      <t>キュウヨ</t>
    </rPh>
    <phoneticPr fontId="1"/>
  </si>
  <si>
    <t>介護</t>
    <rPh sb="0" eb="2">
      <t>カイゴ</t>
    </rPh>
    <phoneticPr fontId="1"/>
  </si>
  <si>
    <t>支 払
を受け
る 者</t>
    <rPh sb="0" eb="1">
      <t>シ</t>
    </rPh>
    <rPh sb="2" eb="3">
      <t>フツ</t>
    </rPh>
    <rPh sb="5" eb="6">
      <t>ウ</t>
    </rPh>
    <rPh sb="10" eb="11">
      <t>モノ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</si>
  <si>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</si>
  <si>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（受給者番号）</t>
    <rPh sb="1" eb="4">
      <t>ジュキュウシャ</t>
    </rPh>
    <rPh sb="4" eb="6">
      <t>バンゴウ</t>
    </rPh>
    <phoneticPr fontId="1"/>
  </si>
  <si>
    <t>収入金額</t>
    <rPh sb="0" eb="2">
      <t>シュウニュウ</t>
    </rPh>
    <rPh sb="2" eb="4">
      <t>キンガク</t>
    </rPh>
    <phoneticPr fontId="1"/>
  </si>
  <si>
    <t>～</t>
  </si>
  <si>
    <t>特別
障害者</t>
    <rPh sb="0" eb="2">
      <t>トクベツ</t>
    </rPh>
    <rPh sb="3" eb="6">
      <t>ショウガイシャ</t>
    </rPh>
    <phoneticPr fontId="1"/>
  </si>
  <si>
    <t>（役職名）</t>
    <rPh sb="1" eb="4">
      <t>ヤクショクメイ</t>
    </rPh>
    <phoneticPr fontId="1"/>
  </si>
  <si>
    <t>（フリガナ）</t>
  </si>
  <si>
    <t>種                 別</t>
    <rPh sb="0" eb="1">
      <t>シュ</t>
    </rPh>
    <rPh sb="18" eb="19">
      <t>ベツ</t>
    </rPh>
    <phoneticPr fontId="1"/>
  </si>
  <si>
    <t>公的年金収入金額</t>
    <rPh sb="0" eb="2">
      <t>コウテキ</t>
    </rPh>
    <rPh sb="2" eb="4">
      <t>ネンキン</t>
    </rPh>
    <rPh sb="4" eb="6">
      <t>シュウニュウ</t>
    </rPh>
    <rPh sb="6" eb="8">
      <t>キンガク</t>
    </rPh>
    <phoneticPr fontId="1"/>
  </si>
  <si>
    <t>内</t>
    <rPh sb="0" eb="1">
      <t>ウチ</t>
    </rPh>
    <phoneticPr fontId="1"/>
  </si>
  <si>
    <t>給与所得控除後の金額</t>
    <rPh sb="0" eb="7">
      <t>キュウヨショトクコウジョゴ</t>
    </rPh>
    <rPh sb="8" eb="10">
      <t>キンガク</t>
    </rPh>
    <phoneticPr fontId="1"/>
  </si>
  <si>
    <t>源　泉　徴　収　税　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</si>
  <si>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非居住者
である
親族の数</t>
    <rPh sb="0" eb="1">
      <t>ヒ</t>
    </rPh>
    <rPh sb="1" eb="3">
      <t>キョジュウ</t>
    </rPh>
    <rPh sb="3" eb="4">
      <t>シャ</t>
    </rPh>
    <rPh sb="9" eb="11">
      <t>シンゾク</t>
    </rPh>
    <rPh sb="12" eb="13">
      <t>カズ</t>
    </rPh>
    <phoneticPr fontId="1"/>
  </si>
  <si>
    <t>千</t>
    <rPh sb="0" eb="1">
      <t>セン</t>
    </rPh>
    <phoneticPr fontId="1"/>
  </si>
  <si>
    <t>支援分</t>
    <rPh sb="0" eb="2">
      <t>シエン</t>
    </rPh>
    <rPh sb="2" eb="3">
      <t>フン</t>
    </rPh>
    <phoneticPr fontId="1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</si>
  <si>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</si>
  <si>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１　明治</t>
    <rPh sb="2" eb="4">
      <t>メイジ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</si>
  <si>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</si>
  <si>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2">
      <t>ショウガイ</t>
    </rPh>
    <rPh sb="2" eb="3">
      <t>シャ</t>
    </rPh>
    <rPh sb="4" eb="5">
      <t>カズ</t>
    </rPh>
    <rPh sb="7" eb="9">
      <t>ホンニン</t>
    </rPh>
    <rPh sb="10" eb="11">
      <t>ノゾ</t>
    </rPh>
    <phoneticPr fontId="1"/>
  </si>
  <si>
    <t>の有無等</t>
    <rPh sb="1" eb="3">
      <t>ウム</t>
    </rPh>
    <rPh sb="3" eb="4">
      <t>トウ</t>
    </rPh>
    <phoneticPr fontId="1"/>
  </si>
  <si>
    <t>社会保険料等の金額</t>
    <rPh sb="0" eb="5">
      <t>シャカイホケンリョウ</t>
    </rPh>
    <rPh sb="5" eb="6">
      <t>ナド</t>
    </rPh>
    <rPh sb="7" eb="9">
      <t>キンガク</t>
    </rPh>
    <phoneticPr fontId="1"/>
  </si>
  <si>
    <t>人</t>
  </si>
  <si>
    <t>老人</t>
    <rPh sb="0" eb="2">
      <t>ロウジン</t>
    </rPh>
    <phoneticPr fontId="1"/>
  </si>
  <si>
    <t>有</t>
    <rPh sb="0" eb="1">
      <t>アリ</t>
    </rPh>
    <phoneticPr fontId="1"/>
  </si>
  <si>
    <t>従人</t>
    <rPh sb="0" eb="1">
      <t>ジュウ</t>
    </rPh>
    <rPh sb="1" eb="2">
      <t>ニン</t>
    </rPh>
    <phoneticPr fontId="1"/>
  </si>
  <si>
    <t>従人</t>
    <rPh sb="0" eb="1">
      <t>ジュウ</t>
    </rPh>
    <phoneticPr fontId="1"/>
  </si>
  <si>
    <t>地震保険料の控除額</t>
    <rPh sb="0" eb="5">
      <t>ジシンホケンリョウ</t>
    </rPh>
    <rPh sb="6" eb="9">
      <t>コウジョガク</t>
    </rPh>
    <phoneticPr fontId="1"/>
  </si>
  <si>
    <t>住宅借入金等特別控除の額</t>
    <rPh sb="0" eb="5">
      <t>ジュウタクカリイレキン</t>
    </rPh>
    <rPh sb="5" eb="6">
      <t>トウ</t>
    </rPh>
    <rPh sb="6" eb="10">
      <t>トクベツコウジョ</t>
    </rPh>
    <rPh sb="11" eb="12">
      <t>ガク</t>
    </rPh>
    <phoneticPr fontId="1"/>
  </si>
  <si>
    <t>介護課税</t>
    <rPh sb="0" eb="2">
      <t>カイゴ</t>
    </rPh>
    <rPh sb="2" eb="4">
      <t>カゼイ</t>
    </rPh>
    <phoneticPr fontId="1"/>
  </si>
  <si>
    <t>内　　　　　　　　　　　　　千</t>
    <rPh sb="0" eb="1">
      <t>ウチ</t>
    </rPh>
    <phoneticPr fontId="1"/>
  </si>
  <si>
    <t>円</t>
  </si>
  <si>
    <t>千</t>
  </si>
  <si>
    <t>（摘要）</t>
    <rPh sb="1" eb="3">
      <t>テキヨウ</t>
    </rPh>
    <phoneticPr fontId="1"/>
  </si>
  <si>
    <t>限度額考慮なし</t>
    <rPh sb="0" eb="2">
      <t>ゲンド</t>
    </rPh>
    <rPh sb="2" eb="3">
      <t>ガク</t>
    </rPh>
    <rPh sb="3" eb="5">
      <t>コウリョ</t>
    </rPh>
    <phoneticPr fontId="1"/>
  </si>
  <si>
    <t>年金（雑所得）</t>
    <rPh sb="0" eb="2">
      <t>ネンキン</t>
    </rPh>
    <rPh sb="3" eb="4">
      <t>ザツ</t>
    </rPh>
    <rPh sb="4" eb="6">
      <t>ショトク</t>
    </rPh>
    <phoneticPr fontId="1"/>
  </si>
  <si>
    <r>
      <rPr>
        <sz val="12"/>
        <color theme="1"/>
        <rFont val="BIZ UDPゴシック"/>
        <family val="3"/>
        <charset val="128"/>
      </rPr>
      <t>令和　　年分</t>
    </r>
    <r>
      <rPr>
        <sz val="14"/>
        <color theme="1"/>
        <rFont val="BIZ UDP明朝 Medium"/>
        <family val="1"/>
        <charset val="128"/>
      </rPr>
      <t>　　</t>
    </r>
    <r>
      <rPr>
        <b/>
        <sz val="14"/>
        <color theme="2" tint="-0.749992370372631"/>
        <rFont val="BIZ UDP明朝 Medium"/>
        <family val="1"/>
        <charset val="128"/>
      </rPr>
      <t>公的年金等の源泉徴収票</t>
    </r>
    <rPh sb="0" eb="2">
      <t>レイワ</t>
    </rPh>
    <rPh sb="4" eb="6">
      <t>ネンブン</t>
    </rPh>
    <rPh sb="8" eb="10">
      <t>コウテキ</t>
    </rPh>
    <rPh sb="10" eb="12">
      <t>ネンキン</t>
    </rPh>
    <rPh sb="12" eb="13">
      <t>トウ</t>
    </rPh>
    <rPh sb="14" eb="16">
      <t>ゲンセン</t>
    </rPh>
    <rPh sb="16" eb="19">
      <t>チョウシュウヒョウ</t>
    </rPh>
    <phoneticPr fontId="1"/>
  </si>
  <si>
    <t>個人番号</t>
    <rPh sb="0" eb="2">
      <t>コジン</t>
    </rPh>
    <rPh sb="2" eb="4">
      <t>バンゴウ</t>
    </rPh>
    <phoneticPr fontId="1"/>
  </si>
  <si>
    <t>確定申告書　見本</t>
    <rPh sb="0" eb="5">
      <t>カクテイシンコクショ</t>
    </rPh>
    <rPh sb="6" eb="8">
      <t>ミホン</t>
    </rPh>
    <phoneticPr fontId="1"/>
  </si>
  <si>
    <t>支払を
受ける者</t>
    <rPh sb="0" eb="2">
      <t>シハラ</t>
    </rPh>
    <rPh sb="4" eb="5">
      <t>ウ</t>
    </rPh>
    <rPh sb="7" eb="8">
      <t>モノ</t>
    </rPh>
    <phoneticPr fontId="1"/>
  </si>
  <si>
    <t>住　　所</t>
    <rPh sb="0" eb="1">
      <t>ジュウ</t>
    </rPh>
    <rPh sb="3" eb="4">
      <t>ショ</t>
    </rPh>
    <phoneticPr fontId="1"/>
  </si>
  <si>
    <t>公的年金等雑所得以外の所得合計金額</t>
  </si>
  <si>
    <r>
      <rPr>
        <sz val="8"/>
        <color theme="2" tint="-0.749992370372631"/>
        <rFont val="BIZ UDP明朝 Medium"/>
        <family val="1"/>
        <charset val="128"/>
      </rPr>
      <t>（フリガナ</t>
    </r>
    <r>
      <rPr>
        <sz val="9"/>
        <color theme="2" tint="-0.749992370372631"/>
        <rFont val="BIZ UDP明朝 Medium"/>
        <family val="1"/>
        <charset val="128"/>
      </rPr>
      <t xml:space="preserve">）
</t>
    </r>
    <r>
      <rPr>
        <sz val="11"/>
        <color theme="2" tint="-0.749992370372631"/>
        <rFont val="BIZ UDP明朝 Medium"/>
        <family val="1"/>
        <charset val="128"/>
      </rPr>
      <t>氏　　名</t>
    </r>
    <rPh sb="7" eb="8">
      <t>シ</t>
    </rPh>
    <rPh sb="10" eb="11">
      <t>メイ</t>
    </rPh>
    <phoneticPr fontId="1"/>
  </si>
  <si>
    <t>生　年
月　日</t>
    <rPh sb="0" eb="1">
      <t>セイ</t>
    </rPh>
    <rPh sb="2" eb="3">
      <t>ネン</t>
    </rPh>
    <rPh sb="4" eb="5">
      <t>ガツ</t>
    </rPh>
    <rPh sb="6" eb="7">
      <t>ヒ</t>
    </rPh>
    <phoneticPr fontId="1"/>
  </si>
  <si>
    <t>２　大正</t>
    <rPh sb="2" eb="4">
      <t>タイショウ</t>
    </rPh>
    <phoneticPr fontId="1"/>
  </si>
  <si>
    <t>３　昭和</t>
    <rPh sb="2" eb="4">
      <t>ショウワ</t>
    </rPh>
    <phoneticPr fontId="1"/>
  </si>
  <si>
    <t>４　平成</t>
    <rPh sb="2" eb="4">
      <t>ヘイセイ</t>
    </rPh>
    <phoneticPr fontId="1"/>
  </si>
  <si>
    <t>年金の支払金額</t>
    <rPh sb="0" eb="2">
      <t>ネンキン</t>
    </rPh>
    <rPh sb="3" eb="7">
      <t>シハライキンガク</t>
    </rPh>
    <phoneticPr fontId="1"/>
  </si>
  <si>
    <t>以降生まれ</t>
    <rPh sb="0" eb="2">
      <t>イコウ</t>
    </rPh>
    <rPh sb="2" eb="3">
      <t>ウ</t>
    </rPh>
    <phoneticPr fontId="1"/>
  </si>
  <si>
    <t>10,000,001～20,000,000以下</t>
    <rPh sb="21" eb="23">
      <t>イカ</t>
    </rPh>
    <phoneticPr fontId="1"/>
  </si>
  <si>
    <t>20,000,001以上</t>
  </si>
  <si>
    <t>６５歳以上</t>
  </si>
  <si>
    <t>年</t>
    <rPh sb="0" eb="1">
      <t>ネン</t>
    </rPh>
    <phoneticPr fontId="1"/>
  </si>
  <si>
    <t>個人番号</t>
  </si>
  <si>
    <t>月</t>
    <rPh sb="0" eb="1">
      <t>ガツ</t>
    </rPh>
    <phoneticPr fontId="1"/>
  </si>
  <si>
    <t>日</t>
    <rPh sb="0" eb="1">
      <t>ヒ</t>
    </rPh>
    <phoneticPr fontId="1"/>
  </si>
  <si>
    <t>その他の
障害者</t>
    <rPh sb="2" eb="3">
      <t>タ</t>
    </rPh>
    <rPh sb="5" eb="8">
      <t>ショウガイシャ</t>
    </rPh>
    <phoneticPr fontId="1"/>
  </si>
  <si>
    <t>所得金額</t>
  </si>
  <si>
    <t>６５歳未満</t>
    <rPh sb="2" eb="5">
      <t>サイミマン</t>
    </rPh>
    <phoneticPr fontId="1"/>
  </si>
  <si>
    <t>区　　　　　　　　　　　　　　　　分</t>
    <rPh sb="0" eb="1">
      <t>ク</t>
    </rPh>
    <rPh sb="17" eb="18">
      <t>ブン</t>
    </rPh>
    <phoneticPr fontId="1"/>
  </si>
  <si>
    <t>所得税法第２０３条の３第1号・第４号適用分</t>
    <rPh sb="0" eb="4">
      <t>ショトクゼイホウ</t>
    </rPh>
    <rPh sb="4" eb="5">
      <t>ダイ</t>
    </rPh>
    <rPh sb="8" eb="9">
      <t>ジョウ</t>
    </rPh>
    <rPh sb="11" eb="12">
      <t>ダイ</t>
    </rPh>
    <rPh sb="13" eb="14">
      <t>ゴウ</t>
    </rPh>
    <rPh sb="15" eb="16">
      <t>ダイ</t>
    </rPh>
    <rPh sb="17" eb="18">
      <t>ゴウ</t>
    </rPh>
    <rPh sb="18" eb="21">
      <t>テキヨウブン</t>
    </rPh>
    <phoneticPr fontId="1"/>
  </si>
  <si>
    <t>所得税法第２０３条の３第２号・第５号適用分</t>
    <rPh sb="0" eb="4">
      <t>ショトクゼイホウ</t>
    </rPh>
    <rPh sb="4" eb="5">
      <t>ダイ</t>
    </rPh>
    <rPh sb="8" eb="9">
      <t>ジョウ</t>
    </rPh>
    <rPh sb="11" eb="12">
      <t>ダイ</t>
    </rPh>
    <rPh sb="13" eb="14">
      <t>ゴウ</t>
    </rPh>
    <rPh sb="15" eb="16">
      <t>ダイ</t>
    </rPh>
    <rPh sb="17" eb="18">
      <t>ゴウ</t>
    </rPh>
    <rPh sb="18" eb="21">
      <t>テキヨウブン</t>
    </rPh>
    <phoneticPr fontId="1"/>
  </si>
  <si>
    <t>所得税法第２０３条の３第３号・第６号適用分</t>
    <rPh sb="0" eb="4">
      <t>ショトクゼイホウ</t>
    </rPh>
    <rPh sb="4" eb="5">
      <t>ダイ</t>
    </rPh>
    <rPh sb="8" eb="9">
      <t>ジョウ</t>
    </rPh>
    <rPh sb="11" eb="12">
      <t>ダイ</t>
    </rPh>
    <rPh sb="13" eb="14">
      <t>ゴウ</t>
    </rPh>
    <rPh sb="15" eb="16">
      <t>ダイ</t>
    </rPh>
    <rPh sb="17" eb="18">
      <t>ゴウ</t>
    </rPh>
    <rPh sb="18" eb="21">
      <t>テキヨウブン</t>
    </rPh>
    <phoneticPr fontId="1"/>
  </si>
  <si>
    <t>所得税法第２０３条の３第７号適用分</t>
    <rPh sb="0" eb="4">
      <t>ショトクゼイホウ</t>
    </rPh>
    <rPh sb="4" eb="5">
      <t>ダイ</t>
    </rPh>
    <rPh sb="8" eb="9">
      <t>ジョウ</t>
    </rPh>
    <rPh sb="11" eb="12">
      <t>ダイ</t>
    </rPh>
    <rPh sb="13" eb="14">
      <t>ゴウ</t>
    </rPh>
    <rPh sb="14" eb="17">
      <t>テキヨウブン</t>
    </rPh>
    <phoneticPr fontId="1"/>
  </si>
  <si>
    <t>本　　　　　　人</t>
    <rPh sb="0" eb="1">
      <t>ホン</t>
    </rPh>
    <rPh sb="7" eb="8">
      <t>ニン</t>
    </rPh>
    <phoneticPr fontId="1"/>
  </si>
  <si>
    <t>控除対象扶養親族の数</t>
    <rPh sb="0" eb="4">
      <t>コウジョタイショウ</t>
    </rPh>
    <rPh sb="4" eb="6">
      <t>フヨウ</t>
    </rPh>
    <rPh sb="6" eb="8">
      <t>シンゾク</t>
    </rPh>
    <rPh sb="9" eb="10">
      <t>カズ</t>
    </rPh>
    <phoneticPr fontId="1"/>
  </si>
  <si>
    <t>16歳未満
扶養親族
の数</t>
  </si>
  <si>
    <t>障害者の数</t>
    <rPh sb="0" eb="3">
      <t>ショウガイシャ</t>
    </rPh>
    <rPh sb="4" eb="5">
      <t>カズ</t>
    </rPh>
    <phoneticPr fontId="1"/>
  </si>
  <si>
    <t>社会保険料の額</t>
    <rPh sb="0" eb="2">
      <t>シャカイ</t>
    </rPh>
    <rPh sb="2" eb="5">
      <t>ホケンリョウ</t>
    </rPh>
    <rPh sb="6" eb="7">
      <t>ガク</t>
    </rPh>
    <phoneticPr fontId="1"/>
  </si>
  <si>
    <t>特別
寡婦</t>
    <rPh sb="0" eb="2">
      <t>トクベツ</t>
    </rPh>
    <rPh sb="3" eb="5">
      <t>カフ</t>
    </rPh>
    <phoneticPr fontId="1"/>
  </si>
  <si>
    <t>寡婦
寡夫</t>
    <rPh sb="0" eb="2">
      <t>カフ</t>
    </rPh>
    <rPh sb="3" eb="5">
      <t>カフ</t>
    </rPh>
    <phoneticPr fontId="1"/>
  </si>
  <si>
    <t>一般</t>
    <rPh sb="0" eb="2">
      <t>イッパン</t>
    </rPh>
    <phoneticPr fontId="1"/>
  </si>
  <si>
    <t>老人</t>
    <rPh sb="0" eb="1">
      <t>ロウ</t>
    </rPh>
    <rPh sb="1" eb="2">
      <t>ジン</t>
    </rPh>
    <phoneticPr fontId="1"/>
  </si>
  <si>
    <t>源泉控除対象配偶者</t>
    <rPh sb="0" eb="6">
      <t>ゲンセンコウジョタイショウ</t>
    </rPh>
    <rPh sb="6" eb="9">
      <t>ハイグウシャ</t>
    </rPh>
    <phoneticPr fontId="1"/>
  </si>
  <si>
    <t>介護分</t>
    <rPh sb="0" eb="2">
      <t>カイゴ</t>
    </rPh>
    <rPh sb="2" eb="3">
      <t>フン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</si>
  <si>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</si>
  <si>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</si>
  <si>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r>
      <rPr>
        <sz val="9"/>
        <color theme="1"/>
        <rFont val="Meiryo UI"/>
        <family val="3"/>
        <charset val="128"/>
      </rPr>
      <t>65</t>
    </r>
    <r>
      <rPr>
        <sz val="9"/>
        <color theme="1"/>
        <rFont val="游ゴシック"/>
        <family val="3"/>
        <charset val="128"/>
      </rPr>
      <t>歳</t>
    </r>
    <r>
      <rPr>
        <sz val="9"/>
        <color theme="1"/>
        <rFont val="Meiryo UI"/>
        <family val="3"/>
        <charset val="128"/>
      </rPr>
      <t>未満</t>
    </r>
    <rPh sb="2" eb="3">
      <t>サイ</t>
    </rPh>
    <rPh sb="3" eb="5">
      <t>ミマン</t>
    </rPh>
    <phoneticPr fontId="1"/>
  </si>
  <si>
    <r>
      <rPr>
        <sz val="7"/>
        <color theme="2" tint="-0.749992370372631"/>
        <rFont val="BIZ UDP明朝 Medium"/>
        <family val="1"/>
        <charset val="128"/>
      </rPr>
      <t>（フリガナ）</t>
    </r>
    <r>
      <rPr>
        <sz val="8"/>
        <color theme="2" tint="-0.749992370372631"/>
        <rFont val="BIZ UDP明朝 Medium"/>
        <family val="1"/>
        <charset val="128"/>
      </rPr>
      <t xml:space="preserve">
氏　　名</t>
    </r>
  </si>
  <si>
    <t>区分</t>
    <rPh sb="0" eb="2">
      <t>クブン</t>
    </rPh>
    <phoneticPr fontId="1"/>
  </si>
  <si>
    <r>
      <rPr>
        <sz val="9"/>
        <color theme="1"/>
        <rFont val="Meiryo UI"/>
        <family val="3"/>
        <charset val="128"/>
      </rPr>
      <t>65</t>
    </r>
    <r>
      <rPr>
        <sz val="9"/>
        <color theme="1"/>
        <rFont val="游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</si>
  <si>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支払者</t>
    <rPh sb="0" eb="2">
      <t>シハラ</t>
    </rPh>
    <rPh sb="2" eb="3">
      <t>シャ</t>
    </rPh>
    <phoneticPr fontId="1"/>
  </si>
  <si>
    <t>法人番号</t>
    <rPh sb="0" eb="2">
      <t>ホウジン</t>
    </rPh>
    <rPh sb="2" eb="4">
      <t>バンゴウ</t>
    </rPh>
    <phoneticPr fontId="1"/>
  </si>
  <si>
    <t>所在地</t>
    <rPh sb="0" eb="3">
      <t>ショザイチ</t>
    </rPh>
    <phoneticPr fontId="1"/>
  </si>
  <si>
    <t>名　称</t>
    <rPh sb="0" eb="1">
      <t>ナ</t>
    </rPh>
    <rPh sb="2" eb="3">
      <t>ショウ</t>
    </rPh>
    <phoneticPr fontId="1"/>
  </si>
  <si>
    <t>A</t>
  </si>
  <si>
    <t>B</t>
  </si>
  <si>
    <t>年金の所得金額</t>
    <rPh sb="0" eb="2">
      <t>ネンキン</t>
    </rPh>
    <rPh sb="3" eb="5">
      <t>ショトク</t>
    </rPh>
    <rPh sb="5" eb="7">
      <t>キンガク</t>
    </rPh>
    <phoneticPr fontId="1"/>
  </si>
  <si>
    <r>
      <t>年金の源泉徴収票　見本　　　</t>
    </r>
    <r>
      <rPr>
        <sz val="10"/>
        <color theme="8"/>
        <rFont val="BIZ UDPゴシック"/>
        <family val="3"/>
        <charset val="128"/>
      </rPr>
      <t>（受給している年金の種類によって、源泉徴収票は異なりますのでご注意ください。）</t>
    </r>
    <rPh sb="0" eb="2">
      <t>ネンキン</t>
    </rPh>
    <rPh sb="3" eb="8">
      <t>ゲンセンチョウシュウヒョウ</t>
    </rPh>
    <rPh sb="9" eb="11">
      <t>ミホン</t>
    </rPh>
    <rPh sb="15" eb="17">
      <t>ジュキュウ</t>
    </rPh>
    <rPh sb="21" eb="23">
      <t>ネンキン</t>
    </rPh>
    <rPh sb="24" eb="26">
      <t>シュルイ</t>
    </rPh>
    <rPh sb="31" eb="33">
      <t>ゲンセン</t>
    </rPh>
    <rPh sb="33" eb="36">
      <t>チョウシュウヒョウ</t>
    </rPh>
    <rPh sb="37" eb="38">
      <t>コト</t>
    </rPh>
    <rPh sb="45" eb="47">
      <t>チュウイ</t>
    </rPh>
    <phoneticPr fontId="1"/>
  </si>
  <si>
    <t>医療</t>
    <rPh sb="0" eb="2">
      <t>イリョウ</t>
    </rPh>
    <phoneticPr fontId="1"/>
  </si>
  <si>
    <t>支援</t>
    <rPh sb="0" eb="2">
      <t>シエン</t>
    </rPh>
    <phoneticPr fontId="1"/>
  </si>
  <si>
    <t>％</t>
  </si>
  <si>
    <t>均等割</t>
    <rPh sb="0" eb="2">
      <t>キントウ</t>
    </rPh>
    <rPh sb="2" eb="3">
      <t>ワリ</t>
    </rPh>
    <phoneticPr fontId="1"/>
  </si>
  <si>
    <t>基礎控除</t>
    <rPh sb="0" eb="2">
      <t>キソ</t>
    </rPh>
    <rPh sb="2" eb="4">
      <t>コウジョ</t>
    </rPh>
    <phoneticPr fontId="1"/>
  </si>
  <si>
    <t>計</t>
    <rPh sb="0" eb="1">
      <t>ケイ</t>
    </rPh>
    <phoneticPr fontId="1"/>
  </si>
  <si>
    <t>支</t>
    <rPh sb="0" eb="1">
      <t>シ</t>
    </rPh>
    <phoneticPr fontId="1"/>
  </si>
  <si>
    <t>⑤</t>
  </si>
  <si>
    <t>介</t>
    <rPh sb="0" eb="1">
      <t>スケ</t>
    </rPh>
    <phoneticPr fontId="1"/>
  </si>
  <si>
    <t>所得割額（限度額計算なし）</t>
    <rPh sb="0" eb="4">
      <t>ショトクワリガク</t>
    </rPh>
    <rPh sb="5" eb="8">
      <t>ゲンドガク</t>
    </rPh>
    <rPh sb="8" eb="10">
      <t>ケイサン</t>
    </rPh>
    <phoneticPr fontId="1"/>
  </si>
  <si>
    <t>子〇、介〇</t>
    <rPh sb="0" eb="1">
      <t>コ</t>
    </rPh>
    <rPh sb="3" eb="4">
      <t>スケ</t>
    </rPh>
    <phoneticPr fontId="1"/>
  </si>
  <si>
    <t>主</t>
    <rPh sb="0" eb="1">
      <t>ヌシ</t>
    </rPh>
    <phoneticPr fontId="1"/>
  </si>
  <si>
    <t>①</t>
  </si>
  <si>
    <t>②</t>
  </si>
  <si>
    <t>③</t>
  </si>
  <si>
    <t>④</t>
  </si>
  <si>
    <t>均等割額　高校生まで（軽減額）</t>
    <rPh sb="0" eb="3">
      <t>キントウワリ</t>
    </rPh>
    <rPh sb="3" eb="4">
      <t>ガク</t>
    </rPh>
    <rPh sb="5" eb="8">
      <t>コウコウセイ</t>
    </rPh>
    <rPh sb="11" eb="14">
      <t>ケイゲンガク</t>
    </rPh>
    <phoneticPr fontId="1"/>
  </si>
  <si>
    <t>医療分</t>
    <rPh sb="0" eb="2">
      <t>イリョウ</t>
    </rPh>
    <rPh sb="2" eb="3">
      <t>フン</t>
    </rPh>
    <phoneticPr fontId="1"/>
  </si>
  <si>
    <t>※端数処理の関係で合計額が一致しない場合がございます。ご了承ください。</t>
    <rPh sb="1" eb="5">
      <t>ハスウショリ</t>
    </rPh>
    <rPh sb="6" eb="8">
      <t>カンケイ</t>
    </rPh>
    <rPh sb="9" eb="12">
      <t>ゴウケイガク</t>
    </rPh>
    <rPh sb="13" eb="15">
      <t>イッチ</t>
    </rPh>
    <rPh sb="18" eb="20">
      <t>バアイ</t>
    </rPh>
    <rPh sb="28" eb="30">
      <t>リョウショウ</t>
    </rPh>
    <phoneticPr fontId="1"/>
  </si>
  <si>
    <t>65歳以上</t>
    <rPh sb="2" eb="3">
      <t>サイ</t>
    </rPh>
    <rPh sb="3" eb="5">
      <t>イジョウ</t>
    </rPh>
    <phoneticPr fontId="1"/>
  </si>
  <si>
    <t>限度額</t>
    <rPh sb="0" eb="3">
      <t>ゲンドガク</t>
    </rPh>
    <phoneticPr fontId="1"/>
  </si>
  <si>
    <t>65歳未満</t>
    <rPh sb="2" eb="5">
      <t>サイミマン</t>
    </rPh>
    <phoneticPr fontId="1"/>
  </si>
  <si>
    <t>h</t>
  </si>
  <si>
    <t>子ども</t>
    <rPh sb="0" eb="1">
      <t>コ</t>
    </rPh>
    <phoneticPr fontId="1"/>
  </si>
  <si>
    <t>【令和８年度】あなたの世帯の保険税額は？</t>
    <rPh sb="1" eb="3">
      <t>レイワ</t>
    </rPh>
    <rPh sb="4" eb="6">
      <t>ネンド</t>
    </rPh>
    <rPh sb="11" eb="13">
      <t>セタイ</t>
    </rPh>
    <rPh sb="14" eb="16">
      <t>ホケン</t>
    </rPh>
    <rPh sb="16" eb="17">
      <t>ゼイ</t>
    </rPh>
    <rPh sb="17" eb="18">
      <t>ガク</t>
    </rPh>
    <phoneticPr fontId="1"/>
  </si>
  <si>
    <t xml:space="preserve"> 国保加入者の所得（令和７年中）や人数・年齢に応じて、年度（４月から翌年３月）ごとに計算します</t>
    <rPh sb="1" eb="3">
      <t>コクホ</t>
    </rPh>
    <rPh sb="3" eb="6">
      <t>カニュウシャ</t>
    </rPh>
    <rPh sb="7" eb="9">
      <t>ショトク</t>
    </rPh>
    <rPh sb="10" eb="12">
      <t>レイワ</t>
    </rPh>
    <rPh sb="13" eb="14">
      <t>ネン</t>
    </rPh>
    <rPh sb="14" eb="15">
      <t>ナカ</t>
    </rPh>
    <rPh sb="17" eb="19">
      <t>ニンズウ</t>
    </rPh>
    <rPh sb="20" eb="22">
      <t>ネンレイ</t>
    </rPh>
    <rPh sb="23" eb="24">
      <t>オウ</t>
    </rPh>
    <rPh sb="27" eb="29">
      <t>ネンド</t>
    </rPh>
    <rPh sb="31" eb="32">
      <t>ツキ</t>
    </rPh>
    <rPh sb="34" eb="36">
      <t>ヨクネン</t>
    </rPh>
    <rPh sb="37" eb="38">
      <t>ツキ</t>
    </rPh>
    <rPh sb="42" eb="44">
      <t>ケイサン</t>
    </rPh>
    <phoneticPr fontId="1"/>
  </si>
  <si>
    <t>子〇、介×</t>
    <rPh sb="0" eb="1">
      <t>コ</t>
    </rPh>
    <rPh sb="3" eb="4">
      <t>スケ</t>
    </rPh>
    <phoneticPr fontId="1"/>
  </si>
  <si>
    <t>子×、介×</t>
    <rPh sb="0" eb="1">
      <t>コ</t>
    </rPh>
    <rPh sb="3" eb="4">
      <t>スケ</t>
    </rPh>
    <phoneticPr fontId="1"/>
  </si>
  <si>
    <t>子ども課税</t>
    <rPh sb="0" eb="1">
      <t>コ</t>
    </rPh>
    <rPh sb="3" eb="5">
      <t>カゼイ</t>
    </rPh>
    <phoneticPr fontId="1"/>
  </si>
  <si>
    <t>18歳↑</t>
    <rPh sb="2" eb="3">
      <t>サイ</t>
    </rPh>
    <phoneticPr fontId="1"/>
  </si>
  <si>
    <t>18↑</t>
  </si>
  <si>
    <t>介護判定</t>
    <rPh sb="0" eb="2">
      <t>カイゴ</t>
    </rPh>
    <rPh sb="2" eb="4">
      <t>ハンテイ</t>
    </rPh>
    <phoneticPr fontId="1"/>
  </si>
  <si>
    <t>子ども判定</t>
    <rPh sb="0" eb="1">
      <t>コ</t>
    </rPh>
    <rPh sb="3" eb="5">
      <t>ハンテイ</t>
    </rPh>
    <phoneticPr fontId="1"/>
  </si>
  <si>
    <t>所得割</t>
    <rPh sb="0" eb="2">
      <t>ショトク</t>
    </rPh>
    <rPh sb="2" eb="3">
      <t>ワリ</t>
    </rPh>
    <phoneticPr fontId="1"/>
  </si>
  <si>
    <t>子ども分</t>
    <rPh sb="0" eb="1">
      <t>コ</t>
    </rPh>
    <rPh sb="3" eb="4">
      <t>フン</t>
    </rPh>
    <phoneticPr fontId="1"/>
  </si>
  <si>
    <t>入力時の
注意事項</t>
    <rPh sb="0" eb="3">
      <t>ニュウリョクジ</t>
    </rPh>
    <rPh sb="5" eb="9">
      <t>チュウイジコウ</t>
    </rPh>
    <phoneticPr fontId="1"/>
  </si>
  <si>
    <t>👉</t>
  </si>
  <si>
    <t>令和７年中の所得金額を入力してください（所得がない方は０を入力してください）</t>
    <rPh sb="0" eb="2">
      <t>レイワ</t>
    </rPh>
    <rPh sb="3" eb="4">
      <t>ネン</t>
    </rPh>
    <rPh sb="4" eb="5">
      <t>ナカ</t>
    </rPh>
    <rPh sb="6" eb="10">
      <t>ショトクキンガク</t>
    </rPh>
    <rPh sb="11" eb="13">
      <t>ニュウリョク</t>
    </rPh>
    <rPh sb="20" eb="22">
      <t>ショトク</t>
    </rPh>
    <rPh sb="25" eb="26">
      <t>カタ</t>
    </rPh>
    <rPh sb="29" eb="31">
      <t>ニュウリョク</t>
    </rPh>
    <phoneticPr fontId="1"/>
  </si>
  <si>
    <t>世帯主の国保加入有無を選択してください</t>
    <rPh sb="0" eb="3">
      <t>セタイヌシ</t>
    </rPh>
    <rPh sb="4" eb="10">
      <t>コクホカニュウウム</t>
    </rPh>
    <rPh sb="11" eb="13">
      <t>センタク</t>
    </rPh>
    <phoneticPr fontId="1"/>
  </si>
  <si>
    <t>世帯主と加入者の年齢を入力してください</t>
    <rPh sb="0" eb="3">
      <t>セタイヌシ</t>
    </rPh>
    <rPh sb="4" eb="7">
      <t>カニュウシャ</t>
    </rPh>
    <rPh sb="8" eb="10">
      <t>ネンレイ</t>
    </rPh>
    <rPh sb="11" eb="1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</si>
</sst>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0_ "/>
    <numFmt numFmtId="178" formatCode="#,##0.00_ "/>
    <numFmt numFmtId="179" formatCode="0.00_ "/>
    <numFmt numFmtId="180" formatCode="#,##0_);[Red]\(#,##0\)"/>
    <numFmt numFmtId="181" formatCode="0_);[Red]\(0\)"/>
    <numFmt numFmtId="182" formatCode="0.0_ "/>
    <numFmt numFmtId="183" formatCode="#,##0_ &quot;円&quot;"/>
    <numFmt numFmtId="184" formatCode="[$-411]ge\.m\.d;@"/>
  </numFmts>
  <fonts count="68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BIZ UDゴシック"/>
      <family val="3"/>
    </font>
    <font>
      <b/>
      <sz val="14"/>
      <color theme="4" tint="-0.249977111117893"/>
      <name val="BIZ UDゴシック"/>
      <family val="3"/>
    </font>
    <font>
      <sz val="12"/>
      <name val="BIZ UDゴシック"/>
      <family val="3"/>
    </font>
    <font>
      <b/>
      <sz val="11"/>
      <color theme="0"/>
      <name val="BIZ UDゴシック"/>
      <family val="3"/>
    </font>
    <font>
      <b/>
      <sz val="14"/>
      <color theme="0"/>
      <name val="BIZ UDゴシック"/>
      <family val="3"/>
    </font>
    <font>
      <sz val="11"/>
      <color rgb="FFFF0000"/>
      <name val="BIZ UDゴシック"/>
      <family val="3"/>
    </font>
    <font>
      <sz val="11"/>
      <name val="BIZ UDゴシック"/>
      <family val="3"/>
    </font>
    <font>
      <b/>
      <sz val="14"/>
      <color rgb="FFFF0000"/>
      <name val="BIZ UDゴシック"/>
      <family val="3"/>
    </font>
    <font>
      <u/>
      <sz val="11"/>
      <color theme="10"/>
      <name val="游ゴシック"/>
      <family val="2"/>
      <scheme val="minor"/>
    </font>
    <font>
      <b/>
      <sz val="14"/>
      <color theme="0"/>
      <name val="BIZ UDゴシック"/>
      <family val="3"/>
    </font>
    <font>
      <b/>
      <sz val="11"/>
      <color rgb="FFFF0000"/>
      <name val="BIZ UDゴシック"/>
      <family val="3"/>
    </font>
    <font>
      <b/>
      <sz val="13"/>
      <color theme="4" tint="-0.249977111117893"/>
      <name val="BIZ UDゴシック"/>
      <family val="3"/>
    </font>
    <font>
      <sz val="14"/>
      <color theme="1"/>
      <name val="BIZ UDゴシック"/>
      <family val="3"/>
    </font>
    <font>
      <b/>
      <sz val="13"/>
      <name val="BIZ UDゴシック"/>
      <family val="3"/>
    </font>
    <font>
      <sz val="11"/>
      <color theme="4" tint="-0.249977111117893"/>
      <name val="BIZ UDゴシック"/>
      <family val="3"/>
    </font>
    <font>
      <b/>
      <sz val="13"/>
      <color rgb="FFFF0000"/>
      <name val="BIZ UDゴシック"/>
      <family val="3"/>
    </font>
    <font>
      <sz val="13"/>
      <name val="BIZ UDゴシック"/>
      <family val="3"/>
    </font>
    <font>
      <sz val="11"/>
      <color theme="1"/>
      <name val="BIZ UDP明朝 Medium"/>
      <family val="1"/>
    </font>
    <font>
      <sz val="8"/>
      <color theme="1"/>
      <name val="BIZ UDP明朝 Medium"/>
      <family val="1"/>
    </font>
    <font>
      <sz val="6"/>
      <color theme="1"/>
      <name val="BIZ UDP明朝 Medium"/>
      <family val="1"/>
    </font>
    <font>
      <sz val="11"/>
      <color theme="1"/>
      <name val="BIZ UDPゴシック"/>
      <family val="3"/>
    </font>
    <font>
      <sz val="10"/>
      <color theme="1"/>
      <name val="Meiryo UI"/>
      <family val="3"/>
    </font>
    <font>
      <sz val="16"/>
      <color theme="8"/>
      <name val="BIZ UDPゴシック"/>
      <family val="3"/>
    </font>
    <font>
      <sz val="14"/>
      <color theme="1"/>
      <name val="BIZ UDP明朝 Medium"/>
      <family val="1"/>
    </font>
    <font>
      <sz val="10"/>
      <color theme="2" tint="-0.749992370372631"/>
      <name val="BIZ UDP明朝 Medium"/>
      <family val="1"/>
    </font>
    <font>
      <sz val="9"/>
      <color theme="2" tint="-0.749992370372631"/>
      <name val="BIZ UDP明朝 Medium"/>
      <family val="1"/>
    </font>
    <font>
      <sz val="8"/>
      <color theme="2" tint="-0.749992370372631"/>
      <name val="BIZ UDP明朝 Medium"/>
      <family val="1"/>
    </font>
    <font>
      <sz val="11"/>
      <color theme="2" tint="-0.749992370372631"/>
      <name val="BIZ UDP明朝 Medium"/>
      <family val="1"/>
    </font>
    <font>
      <sz val="8"/>
      <color theme="0" tint="-0.499984740745262"/>
      <name val="BIZ UDP明朝 Medium"/>
      <family val="1"/>
    </font>
    <font>
      <sz val="7"/>
      <color theme="2" tint="-0.749992370372631"/>
      <name val="BIZ UDP明朝 Medium"/>
      <family val="1"/>
    </font>
    <font>
      <sz val="10"/>
      <color theme="1"/>
      <name val="BIZ UDPゴシック"/>
      <family val="3"/>
    </font>
    <font>
      <sz val="9"/>
      <color theme="1"/>
      <name val="BIZ UDPゴシック"/>
      <family val="3"/>
    </font>
    <font>
      <sz val="16"/>
      <color theme="1"/>
      <name val="HG行書体"/>
      <family val="4"/>
    </font>
    <font>
      <b/>
      <sz val="10"/>
      <color theme="1"/>
      <name val="Meiryo UI"/>
      <family val="3"/>
    </font>
    <font>
      <sz val="9"/>
      <color theme="1"/>
      <name val="Meiryo UI"/>
      <family val="3"/>
    </font>
    <font>
      <sz val="6"/>
      <color theme="2" tint="-0.749992370372631"/>
      <name val="BIZ UDP明朝 Medium"/>
      <family val="1"/>
    </font>
    <font>
      <sz val="8"/>
      <color theme="8"/>
      <name val="BIZ UDP明朝 Medium"/>
      <family val="1"/>
    </font>
    <font>
      <sz val="14"/>
      <color theme="1"/>
      <name val="BIZ UDPゴシック"/>
      <family val="3"/>
    </font>
    <font>
      <b/>
      <sz val="10"/>
      <color theme="0"/>
      <name val="BIZ UDPゴシック"/>
      <family val="3"/>
    </font>
    <font>
      <sz val="12"/>
      <color theme="1"/>
      <name val="BIZ UDPゴシック"/>
      <family val="3"/>
    </font>
    <font>
      <sz val="11"/>
      <color theme="2" tint="-0.749992370372631"/>
      <name val="BIZ UDPゴシック"/>
      <family val="3"/>
    </font>
    <font>
      <b/>
      <sz val="10"/>
      <color theme="2" tint="-0.749992370372631"/>
      <name val="Meiryo UI"/>
      <family val="3"/>
    </font>
    <font>
      <sz val="10"/>
      <color theme="2" tint="-0.749992370372631"/>
      <name val="Meiryo UI"/>
      <family val="3"/>
    </font>
    <font>
      <b/>
      <sz val="10"/>
      <color theme="0"/>
      <name val="Meiryo UI"/>
      <family val="3"/>
    </font>
    <font>
      <sz val="9"/>
      <name val="Meiryo UI"/>
      <family val="3"/>
    </font>
    <font>
      <sz val="12"/>
      <name val="Meiryo UI"/>
      <family val="3"/>
    </font>
    <font>
      <sz val="10"/>
      <color rgb="FF333333"/>
      <name val="ＭＳ Ｐゴシック"/>
      <family val="3"/>
    </font>
    <font>
      <b/>
      <sz val="8"/>
      <color theme="1"/>
      <name val="Meiryo UI"/>
      <family val="3"/>
    </font>
    <font>
      <sz val="12"/>
      <color theme="1"/>
      <name val="Meiryo UI"/>
      <family val="3"/>
    </font>
    <font>
      <sz val="12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20"/>
      <color theme="1"/>
      <name val="BIZ UDPゴシック"/>
      <family val="3"/>
    </font>
    <font>
      <sz val="14"/>
      <color theme="4" tint="-0.249977111117893"/>
      <name val="BIZ UDPゴシック"/>
      <family val="3"/>
    </font>
    <font>
      <b/>
      <sz val="16"/>
      <color theme="1"/>
      <name val="BIZ UDP明朝 Medium"/>
      <family val="1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b/>
      <sz val="14"/>
      <color theme="2" tint="-0.749992370372631"/>
      <name val="BIZ UDP明朝 Medium"/>
      <family val="1"/>
      <charset val="128"/>
    </font>
    <font>
      <sz val="8"/>
      <color theme="2" tint="-0.749992370372631"/>
      <name val="BIZ UDP明朝 Medium"/>
      <family val="1"/>
      <charset val="128"/>
    </font>
    <font>
      <sz val="9"/>
      <color theme="2" tint="-0.749992370372631"/>
      <name val="BIZ UDP明朝 Medium"/>
      <family val="1"/>
      <charset val="128"/>
    </font>
    <font>
      <sz val="11"/>
      <color theme="2" tint="-0.749992370372631"/>
      <name val="BIZ UDP明朝 Medium"/>
      <family val="1"/>
      <charset val="128"/>
    </font>
    <font>
      <sz val="9"/>
      <color theme="1"/>
      <name val="Meiryo UI"/>
      <family val="3"/>
      <charset val="128"/>
    </font>
    <font>
      <sz val="9"/>
      <color theme="1"/>
      <name val="游ゴシック"/>
      <family val="3"/>
      <charset val="128"/>
    </font>
    <font>
      <sz val="7"/>
      <color theme="2" tint="-0.749992370372631"/>
      <name val="BIZ UDP明朝 Medium"/>
      <family val="1"/>
      <charset val="128"/>
    </font>
    <font>
      <sz val="10"/>
      <color theme="8"/>
      <name val="BIZ UDPゴシック"/>
      <family val="3"/>
      <charset val="128"/>
    </font>
    <font>
      <sz val="9"/>
      <color indexed="8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ck">
        <color theme="2" tint="-0.749992370372631"/>
      </bottom>
      <diagonal/>
    </border>
    <border>
      <left style="thick">
        <color theme="2" tint="-0.749992370372631"/>
      </left>
      <right style="thin">
        <color theme="2" tint="-0.749992370372631"/>
      </right>
      <top/>
      <bottom style="thin">
        <color theme="2" tint="-0.749992370372631"/>
      </bottom>
      <diagonal/>
    </border>
    <border>
      <left style="thick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ck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ck">
        <color theme="2" tint="-0.74999237037263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theme="0"/>
      </top>
      <bottom style="thick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/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ck">
        <color theme="2" tint="-0.749992370372631"/>
      </bottom>
      <diagonal/>
    </border>
    <border>
      <left style="thin">
        <color theme="2" tint="-0.749992370372631"/>
      </left>
      <right style="dotted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 style="dotted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/>
      <diagonal/>
    </border>
    <border>
      <left style="medium">
        <color theme="2" tint="-0.749992370372631"/>
      </left>
      <right style="thin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n">
        <color theme="0"/>
      </right>
      <top style="thin">
        <color theme="0"/>
      </top>
      <bottom style="thick">
        <color theme="2" tint="-0.749992370372631"/>
      </bottom>
      <diagonal/>
    </border>
    <border>
      <left style="thin">
        <color theme="2" tint="-0.749992370372631"/>
      </left>
      <right style="thick">
        <color theme="2" tint="-0.749992370372631"/>
      </right>
      <top/>
      <bottom style="thin">
        <color theme="2" tint="-0.749992370372631"/>
      </bottom>
      <diagonal/>
    </border>
    <border>
      <left style="thin">
        <color theme="2" tint="-0.749992370372631"/>
      </left>
      <right style="thick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ck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 style="thick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thick">
        <color theme="2" tint="-0.749992370372631"/>
      </right>
      <top style="thin">
        <color theme="2" tint="-0.749992370372631"/>
      </top>
      <bottom style="thick">
        <color theme="2" tint="-0.749992370372631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1"/>
      </left>
      <right style="thin">
        <color theme="2" tint="-0.499984740745262"/>
      </right>
      <top style="medium">
        <color theme="1"/>
      </top>
      <bottom style="thin">
        <color theme="2" tint="-0.499984740745262"/>
      </bottom>
      <diagonal/>
    </border>
    <border>
      <left style="medium">
        <color theme="1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1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1"/>
      </left>
      <right style="thin">
        <color theme="2" tint="-0.499984740745262"/>
      </right>
      <top style="thin">
        <color theme="1"/>
      </top>
      <bottom style="thin">
        <color theme="2" tint="-0.499984740745262"/>
      </bottom>
      <diagonal/>
    </border>
    <border>
      <left style="medium">
        <color theme="1"/>
      </left>
      <right style="thin">
        <color theme="2" tint="-0.499984740745262"/>
      </right>
      <top style="thin">
        <color theme="2" tint="-0.499984740745262"/>
      </top>
      <bottom style="thin">
        <color theme="1"/>
      </bottom>
      <diagonal/>
    </border>
    <border>
      <left style="medium">
        <color theme="1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medium">
        <color theme="1"/>
      </left>
      <right style="thin">
        <color theme="2" tint="-0.499984740745262"/>
      </right>
      <top style="thin">
        <color theme="2" tint="-0.499984740745262"/>
      </top>
      <bottom style="medium">
        <color theme="1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1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1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1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1"/>
      </bottom>
      <diagonal/>
    </border>
    <border>
      <left style="thin">
        <color theme="2" tint="-0.499984740745262"/>
      </left>
      <right style="thin">
        <color theme="1"/>
      </right>
      <top style="thin">
        <color theme="1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1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1"/>
      </right>
      <top style="thin">
        <color theme="2" tint="-0.499984740745262"/>
      </top>
      <bottom style="thin">
        <color theme="1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1"/>
      </left>
      <right style="thin">
        <color theme="2" tint="-0.499984740745262"/>
      </right>
      <top style="medium">
        <color theme="1"/>
      </top>
      <bottom style="medium">
        <color theme="1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1"/>
      </top>
      <bottom style="medium">
        <color theme="1"/>
      </bottom>
      <diagonal/>
    </border>
    <border>
      <left style="thin">
        <color theme="2" tint="-0.499984740745262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2" tint="-0.499984740745262"/>
      </left>
      <right style="medium">
        <color theme="1"/>
      </right>
      <top style="medium">
        <color theme="1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1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1"/>
      </right>
      <top style="thin">
        <color theme="2" tint="-0.499984740745262"/>
      </top>
      <bottom style="medium">
        <color theme="1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2" fillId="0" borderId="0" xfId="0" applyFont="1" applyAlignment="1" applyProtection="1">
      <alignment vertical="center" shrinkToFi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 shrinkToFit="1"/>
    </xf>
    <xf numFmtId="0" fontId="2" fillId="3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horizontal="center" vertical="center" textRotation="255" shrinkToFit="1"/>
    </xf>
    <xf numFmtId="0" fontId="5" fillId="0" borderId="0" xfId="0" applyFont="1" applyFill="1" applyAlignment="1" applyProtection="1">
      <alignment horizontal="center" vertical="center" textRotation="255" shrinkToFit="1"/>
    </xf>
    <xf numFmtId="0" fontId="7" fillId="0" borderId="0" xfId="0" applyFont="1" applyAlignment="1" applyProtection="1">
      <alignment vertical="center" wrapText="1" shrinkToFi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vertical="center" shrinkToFit="1"/>
    </xf>
    <xf numFmtId="0" fontId="2" fillId="0" borderId="2" xfId="0" applyFont="1" applyBorder="1" applyAlignment="1" applyProtection="1">
      <alignment vertical="center" shrinkToFit="1"/>
    </xf>
    <xf numFmtId="0" fontId="2" fillId="3" borderId="0" xfId="0" applyFont="1" applyFill="1" applyAlignment="1" applyProtection="1">
      <alignment vertical="center"/>
    </xf>
    <xf numFmtId="176" fontId="2" fillId="0" borderId="0" xfId="0" applyNumberFormat="1" applyFont="1" applyFill="1" applyAlignment="1" applyProtection="1">
      <alignment vertical="center" shrinkToFit="1"/>
    </xf>
    <xf numFmtId="176" fontId="8" fillId="0" borderId="0" xfId="0" applyNumberFormat="1" applyFont="1" applyFill="1" applyAlignment="1" applyProtection="1">
      <alignment vertical="center" shrinkToFit="1"/>
    </xf>
    <xf numFmtId="0" fontId="8" fillId="0" borderId="0" xfId="0" applyFont="1" applyFill="1" applyAlignment="1" applyProtection="1">
      <alignment vertical="center" shrinkToFit="1"/>
    </xf>
    <xf numFmtId="0" fontId="8" fillId="0" borderId="2" xfId="0" applyFont="1" applyFill="1" applyBorder="1" applyAlignment="1" applyProtection="1">
      <alignment vertical="center" shrinkToFit="1"/>
    </xf>
    <xf numFmtId="0" fontId="8" fillId="0" borderId="0" xfId="0" applyFont="1" applyFill="1" applyAlignment="1" applyProtection="1">
      <alignment horizontal="center" vertical="center" shrinkToFit="1"/>
    </xf>
    <xf numFmtId="177" fontId="7" fillId="0" borderId="0" xfId="0" applyNumberFormat="1" applyFont="1" applyFill="1" applyAlignment="1" applyProtection="1">
      <alignment vertical="center" shrinkToFit="1"/>
    </xf>
    <xf numFmtId="177" fontId="2" fillId="0" borderId="0" xfId="0" applyNumberFormat="1" applyFont="1" applyFill="1" applyAlignment="1" applyProtection="1">
      <alignment vertical="center" shrinkToFit="1"/>
    </xf>
    <xf numFmtId="0" fontId="2" fillId="0" borderId="0" xfId="0" applyFont="1" applyBorder="1" applyAlignment="1" applyProtection="1">
      <alignment vertical="center" shrinkToFit="1"/>
    </xf>
    <xf numFmtId="0" fontId="8" fillId="0" borderId="0" xfId="0" applyFont="1" applyAlignment="1" applyProtection="1">
      <alignment vertical="center"/>
    </xf>
    <xf numFmtId="0" fontId="10" fillId="0" borderId="0" xfId="1" applyFont="1" applyAlignment="1" applyProtection="1">
      <alignment vertical="center" shrinkToFit="1"/>
    </xf>
    <xf numFmtId="0" fontId="12" fillId="0" borderId="0" xfId="0" applyFont="1" applyAlignment="1" applyProtection="1">
      <alignment vertical="center"/>
    </xf>
    <xf numFmtId="179" fontId="2" fillId="0" borderId="0" xfId="0" applyNumberFormat="1" applyFont="1" applyFill="1" applyAlignment="1" applyProtection="1">
      <alignment vertical="center" shrinkToFit="1"/>
    </xf>
    <xf numFmtId="176" fontId="13" fillId="0" borderId="0" xfId="0" applyNumberFormat="1" applyFont="1" applyFill="1" applyAlignment="1" applyProtection="1">
      <alignment vertical="center" shrinkToFit="1"/>
    </xf>
    <xf numFmtId="0" fontId="14" fillId="0" borderId="1" xfId="0" applyFont="1" applyBorder="1" applyAlignment="1" applyProtection="1">
      <alignment vertical="center" shrinkToFit="1"/>
    </xf>
    <xf numFmtId="0" fontId="14" fillId="0" borderId="2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textRotation="255" shrinkToFit="1"/>
    </xf>
    <xf numFmtId="0" fontId="16" fillId="0" borderId="0" xfId="0" applyFont="1" applyAlignment="1" applyProtection="1">
      <alignment vertical="center" shrinkToFit="1"/>
    </xf>
    <xf numFmtId="0" fontId="5" fillId="3" borderId="0" xfId="0" applyFont="1" applyFill="1" applyAlignment="1" applyProtection="1">
      <alignment vertical="center" textRotation="255" shrinkToFit="1"/>
    </xf>
    <xf numFmtId="182" fontId="2" fillId="0" borderId="0" xfId="0" applyNumberFormat="1" applyFont="1" applyAlignment="1" applyProtection="1">
      <alignment vertical="center" shrinkToFit="1"/>
    </xf>
    <xf numFmtId="0" fontId="16" fillId="0" borderId="0" xfId="0" applyFont="1" applyAlignment="1" applyProtection="1">
      <alignment horizontal="center" vertical="center" shrinkToFit="1"/>
    </xf>
    <xf numFmtId="0" fontId="2" fillId="5" borderId="0" xfId="0" applyFont="1" applyFill="1" applyAlignment="1" applyProtection="1">
      <alignment horizontal="center" vertical="center" shrinkToFit="1"/>
    </xf>
    <xf numFmtId="0" fontId="2" fillId="0" borderId="0" xfId="0" applyFont="1" applyAlignment="1" applyProtection="1">
      <alignment horizontal="right" vertical="center"/>
    </xf>
    <xf numFmtId="0" fontId="2" fillId="5" borderId="0" xfId="0" applyFont="1" applyFill="1" applyBorder="1" applyAlignment="1" applyProtection="1">
      <alignment horizontal="center" vertical="center" shrinkToFit="1"/>
    </xf>
    <xf numFmtId="0" fontId="19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Protection="1">
      <alignment vertical="center"/>
    </xf>
    <xf numFmtId="177" fontId="23" fillId="0" borderId="0" xfId="0" applyNumberFormat="1" applyFont="1" applyFill="1" applyAlignment="1" applyProtection="1">
      <alignment vertical="center" shrinkToFit="1"/>
    </xf>
    <xf numFmtId="0" fontId="19" fillId="0" borderId="15" xfId="0" applyFont="1" applyBorder="1" applyAlignment="1" applyProtection="1">
      <alignment vertical="center"/>
    </xf>
    <xf numFmtId="0" fontId="19" fillId="0" borderId="16" xfId="0" applyFont="1" applyBorder="1" applyAlignment="1" applyProtection="1">
      <alignment vertical="center"/>
    </xf>
    <xf numFmtId="0" fontId="19" fillId="0" borderId="17" xfId="0" applyFont="1" applyBorder="1" applyAlignment="1" applyProtection="1">
      <alignment vertical="center"/>
    </xf>
    <xf numFmtId="0" fontId="19" fillId="6" borderId="0" xfId="0" applyFont="1" applyFill="1" applyBorder="1" applyAlignment="1" applyProtection="1">
      <alignment vertical="center"/>
    </xf>
    <xf numFmtId="0" fontId="19" fillId="7" borderId="4" xfId="0" applyFont="1" applyFill="1" applyBorder="1" applyAlignment="1" applyProtection="1">
      <alignment vertical="center"/>
    </xf>
    <xf numFmtId="0" fontId="19" fillId="0" borderId="18" xfId="0" applyFont="1" applyBorder="1" applyAlignment="1" applyProtection="1">
      <alignment vertical="center"/>
    </xf>
    <xf numFmtId="0" fontId="24" fillId="0" borderId="19" xfId="0" applyFont="1" applyBorder="1" applyProtection="1">
      <alignment vertical="center"/>
    </xf>
    <xf numFmtId="0" fontId="28" fillId="0" borderId="24" xfId="0" applyFont="1" applyBorder="1" applyAlignment="1" applyProtection="1">
      <alignment vertical="center"/>
    </xf>
    <xf numFmtId="0" fontId="28" fillId="6" borderId="0" xfId="0" applyFont="1" applyFill="1" applyBorder="1" applyAlignment="1" applyProtection="1">
      <alignment vertical="center"/>
    </xf>
    <xf numFmtId="0" fontId="20" fillId="7" borderId="4" xfId="0" applyFont="1" applyFill="1" applyBorder="1" applyAlignment="1" applyProtection="1">
      <alignment vertical="center"/>
    </xf>
    <xf numFmtId="0" fontId="20" fillId="0" borderId="18" xfId="0" applyFont="1" applyBorder="1" applyAlignment="1" applyProtection="1">
      <alignment vertical="center"/>
    </xf>
    <xf numFmtId="0" fontId="30" fillId="0" borderId="17" xfId="0" applyFont="1" applyBorder="1" applyAlignment="1" applyProtection="1">
      <alignment vertical="center"/>
    </xf>
    <xf numFmtId="0" fontId="30" fillId="0" borderId="36" xfId="0" applyFont="1" applyBorder="1" applyAlignment="1" applyProtection="1">
      <alignment vertical="center"/>
    </xf>
    <xf numFmtId="0" fontId="21" fillId="0" borderId="17" xfId="0" applyFont="1" applyFill="1" applyBorder="1" applyAlignment="1" applyProtection="1">
      <alignment vertical="center"/>
    </xf>
    <xf numFmtId="0" fontId="21" fillId="0" borderId="3" xfId="0" applyFont="1" applyFill="1" applyBorder="1" applyAlignment="1" applyProtection="1">
      <alignment vertical="center"/>
    </xf>
    <xf numFmtId="0" fontId="21" fillId="0" borderId="43" xfId="0" applyFont="1" applyFill="1" applyBorder="1" applyAlignment="1" applyProtection="1">
      <alignment vertical="center"/>
    </xf>
    <xf numFmtId="0" fontId="21" fillId="0" borderId="44" xfId="0" applyFont="1" applyFill="1" applyBorder="1" applyAlignment="1" applyProtection="1">
      <alignment vertical="center"/>
    </xf>
    <xf numFmtId="0" fontId="21" fillId="0" borderId="44" xfId="0" applyFont="1" applyFill="1" applyBorder="1" applyAlignment="1" applyProtection="1">
      <alignment vertical="top"/>
    </xf>
    <xf numFmtId="0" fontId="21" fillId="0" borderId="45" xfId="0" applyFont="1" applyFill="1" applyBorder="1" applyAlignment="1" applyProtection="1">
      <alignment vertical="center"/>
    </xf>
    <xf numFmtId="0" fontId="21" fillId="0" borderId="46" xfId="0" applyFont="1" applyFill="1" applyBorder="1" applyAlignment="1" applyProtection="1">
      <alignment vertical="center"/>
    </xf>
    <xf numFmtId="0" fontId="21" fillId="0" borderId="36" xfId="0" applyFont="1" applyFill="1" applyBorder="1" applyAlignment="1" applyProtection="1">
      <alignment vertical="center"/>
    </xf>
    <xf numFmtId="0" fontId="21" fillId="6" borderId="0" xfId="0" applyFont="1" applyFill="1" applyBorder="1" applyAlignment="1" applyProtection="1">
      <alignment vertical="center"/>
    </xf>
    <xf numFmtId="0" fontId="21" fillId="7" borderId="4" xfId="0" applyFont="1" applyFill="1" applyBorder="1" applyAlignment="1" applyProtection="1">
      <alignment vertical="center"/>
    </xf>
    <xf numFmtId="0" fontId="21" fillId="0" borderId="47" xfId="0" applyFont="1" applyFill="1" applyBorder="1" applyAlignment="1" applyProtection="1">
      <alignment vertical="center"/>
    </xf>
    <xf numFmtId="0" fontId="21" fillId="0" borderId="15" xfId="0" applyFont="1" applyFill="1" applyBorder="1" applyAlignment="1" applyProtection="1">
      <alignment vertical="center"/>
    </xf>
    <xf numFmtId="0" fontId="21" fillId="0" borderId="16" xfId="0" applyFont="1" applyFill="1" applyBorder="1" applyAlignment="1" applyProtection="1">
      <alignment vertical="center"/>
    </xf>
    <xf numFmtId="0" fontId="21" fillId="0" borderId="10" xfId="0" applyFont="1" applyFill="1" applyBorder="1" applyAlignment="1" applyProtection="1">
      <alignment vertical="center"/>
    </xf>
    <xf numFmtId="0" fontId="21" fillId="0" borderId="5" xfId="0" applyFont="1" applyBorder="1" applyAlignment="1" applyProtection="1">
      <alignment vertical="center"/>
    </xf>
    <xf numFmtId="0" fontId="32" fillId="0" borderId="10" xfId="0" applyFont="1" applyBorder="1" applyAlignment="1" applyProtection="1">
      <alignment horizontal="center" vertical="center"/>
    </xf>
    <xf numFmtId="176" fontId="32" fillId="0" borderId="0" xfId="0" applyNumberFormat="1" applyFont="1" applyFill="1" applyBorder="1" applyAlignment="1" applyProtection="1">
      <alignment vertical="center"/>
    </xf>
    <xf numFmtId="0" fontId="22" fillId="0" borderId="12" xfId="0" applyFont="1" applyFill="1" applyBorder="1" applyAlignment="1" applyProtection="1">
      <alignment vertical="center"/>
    </xf>
    <xf numFmtId="0" fontId="22" fillId="0" borderId="15" xfId="0" applyFont="1" applyFill="1" applyBorder="1" applyProtection="1">
      <alignment vertical="center"/>
    </xf>
    <xf numFmtId="0" fontId="33" fillId="0" borderId="48" xfId="0" applyFont="1" applyBorder="1" applyProtection="1">
      <alignment vertical="center"/>
    </xf>
    <xf numFmtId="0" fontId="33" fillId="0" borderId="49" xfId="0" applyFont="1" applyBorder="1" applyProtection="1">
      <alignment vertical="center"/>
    </xf>
    <xf numFmtId="0" fontId="33" fillId="0" borderId="50" xfId="0" applyFont="1" applyBorder="1" applyProtection="1">
      <alignment vertical="center"/>
    </xf>
    <xf numFmtId="0" fontId="33" fillId="0" borderId="3" xfId="0" applyFont="1" applyBorder="1" applyProtection="1">
      <alignment vertical="center"/>
    </xf>
    <xf numFmtId="0" fontId="33" fillId="0" borderId="10" xfId="0" applyFont="1" applyBorder="1" applyProtection="1">
      <alignment vertical="center"/>
    </xf>
    <xf numFmtId="0" fontId="33" fillId="6" borderId="0" xfId="0" applyFont="1" applyFill="1" applyBorder="1" applyProtection="1">
      <alignment vertical="center"/>
    </xf>
    <xf numFmtId="0" fontId="33" fillId="7" borderId="4" xfId="0" applyFont="1" applyFill="1" applyBorder="1" applyProtection="1">
      <alignment vertical="center"/>
    </xf>
    <xf numFmtId="0" fontId="22" fillId="7" borderId="4" xfId="0" applyFont="1" applyFill="1" applyBorder="1" applyProtection="1">
      <alignment vertical="center"/>
    </xf>
    <xf numFmtId="0" fontId="22" fillId="0" borderId="5" xfId="0" applyFont="1" applyBorder="1" applyProtection="1">
      <alignment vertical="center"/>
    </xf>
    <xf numFmtId="0" fontId="22" fillId="0" borderId="16" xfId="0" applyFont="1" applyFill="1" applyBorder="1" applyProtection="1">
      <alignment vertical="center"/>
    </xf>
    <xf numFmtId="0" fontId="22" fillId="0" borderId="36" xfId="0" applyFont="1" applyFill="1" applyBorder="1" applyProtection="1">
      <alignment vertical="center"/>
    </xf>
    <xf numFmtId="0" fontId="22" fillId="0" borderId="48" xfId="0" applyFont="1" applyFill="1" applyBorder="1" applyProtection="1">
      <alignment vertical="center"/>
    </xf>
    <xf numFmtId="0" fontId="22" fillId="0" borderId="50" xfId="0" applyFont="1" applyFill="1" applyBorder="1" applyProtection="1">
      <alignment vertical="center"/>
    </xf>
    <xf numFmtId="0" fontId="22" fillId="0" borderId="0" xfId="0" applyFont="1" applyFill="1" applyBorder="1" applyProtection="1">
      <alignment vertical="center"/>
    </xf>
    <xf numFmtId="0" fontId="22" fillId="0" borderId="45" xfId="0" applyFont="1" applyFill="1" applyBorder="1" applyProtection="1">
      <alignment vertical="center"/>
    </xf>
    <xf numFmtId="0" fontId="22" fillId="0" borderId="46" xfId="0" applyFont="1" applyFill="1" applyBorder="1" applyProtection="1">
      <alignment vertical="center"/>
    </xf>
    <xf numFmtId="0" fontId="22" fillId="0" borderId="43" xfId="0" applyFont="1" applyFill="1" applyBorder="1" applyProtection="1">
      <alignment vertical="center"/>
    </xf>
    <xf numFmtId="0" fontId="22" fillId="7" borderId="51" xfId="0" applyFont="1" applyFill="1" applyBorder="1" applyProtection="1">
      <alignment vertical="center"/>
    </xf>
    <xf numFmtId="0" fontId="22" fillId="0" borderId="18" xfId="0" applyFont="1" applyFill="1" applyBorder="1" applyProtection="1">
      <alignment vertical="center"/>
    </xf>
    <xf numFmtId="177" fontId="34" fillId="7" borderId="0" xfId="0" applyNumberFormat="1" applyFont="1" applyFill="1" applyBorder="1" applyAlignment="1" applyProtection="1">
      <alignment vertical="center"/>
    </xf>
    <xf numFmtId="177" fontId="23" fillId="7" borderId="0" xfId="0" applyNumberFormat="1" applyFont="1" applyFill="1" applyBorder="1" applyAlignment="1" applyProtection="1">
      <alignment vertical="center" shrinkToFit="1"/>
    </xf>
    <xf numFmtId="177" fontId="35" fillId="7" borderId="0" xfId="0" applyNumberFormat="1" applyFont="1" applyFill="1" applyBorder="1" applyAlignment="1" applyProtection="1">
      <alignment horizontal="center" vertical="center" shrinkToFit="1"/>
    </xf>
    <xf numFmtId="177" fontId="36" fillId="7" borderId="6" xfId="0" applyNumberFormat="1" applyFont="1" applyFill="1" applyBorder="1" applyAlignment="1" applyProtection="1">
      <alignment horizontal="center" vertical="center" shrinkToFit="1"/>
    </xf>
    <xf numFmtId="176" fontId="36" fillId="7" borderId="8" xfId="0" applyNumberFormat="1" applyFont="1" applyFill="1" applyBorder="1" applyAlignment="1" applyProtection="1">
      <alignment vertical="center" shrinkToFit="1"/>
    </xf>
    <xf numFmtId="176" fontId="36" fillId="7" borderId="9" xfId="0" applyNumberFormat="1" applyFont="1" applyFill="1" applyBorder="1" applyAlignment="1" applyProtection="1">
      <alignment vertical="center" shrinkToFit="1"/>
    </xf>
    <xf numFmtId="0" fontId="36" fillId="7" borderId="9" xfId="0" applyNumberFormat="1" applyFont="1" applyFill="1" applyBorder="1" applyAlignment="1" applyProtection="1">
      <alignment horizontal="center" vertical="center" shrinkToFit="1"/>
    </xf>
    <xf numFmtId="176" fontId="23" fillId="7" borderId="0" xfId="0" applyNumberFormat="1" applyFont="1" applyFill="1" applyBorder="1" applyAlignment="1" applyProtection="1">
      <alignment vertical="center" shrinkToFit="1"/>
    </xf>
    <xf numFmtId="176" fontId="36" fillId="7" borderId="6" xfId="0" applyNumberFormat="1" applyFont="1" applyFill="1" applyBorder="1" applyAlignment="1" applyProtection="1">
      <alignment vertical="center" shrinkToFit="1"/>
    </xf>
    <xf numFmtId="0" fontId="22" fillId="0" borderId="3" xfId="0" applyFont="1" applyBorder="1" applyProtection="1">
      <alignment vertical="center"/>
    </xf>
    <xf numFmtId="0" fontId="33" fillId="0" borderId="0" xfId="0" applyFont="1" applyProtection="1">
      <alignment vertical="center"/>
    </xf>
    <xf numFmtId="0" fontId="19" fillId="7" borderId="55" xfId="0" applyFont="1" applyFill="1" applyBorder="1" applyAlignment="1" applyProtection="1">
      <alignment vertical="center"/>
    </xf>
    <xf numFmtId="0" fontId="19" fillId="0" borderId="5" xfId="0" applyFont="1" applyBorder="1" applyAlignment="1" applyProtection="1">
      <alignment vertical="center"/>
    </xf>
    <xf numFmtId="0" fontId="25" fillId="0" borderId="56" xfId="0" applyFont="1" applyBorder="1" applyAlignment="1" applyProtection="1">
      <alignment vertical="center"/>
    </xf>
    <xf numFmtId="0" fontId="20" fillId="6" borderId="0" xfId="0" applyFont="1" applyFill="1" applyBorder="1" applyAlignment="1" applyProtection="1">
      <alignment vertical="center"/>
    </xf>
    <xf numFmtId="0" fontId="20" fillId="7" borderId="55" xfId="0" applyFont="1" applyFill="1" applyBorder="1" applyAlignment="1" applyProtection="1">
      <alignment vertical="center"/>
    </xf>
    <xf numFmtId="0" fontId="20" fillId="0" borderId="5" xfId="0" applyFont="1" applyBorder="1" applyAlignment="1" applyProtection="1">
      <alignment vertical="center"/>
    </xf>
    <xf numFmtId="0" fontId="38" fillId="0" borderId="17" xfId="0" applyFont="1" applyBorder="1" applyAlignment="1" applyProtection="1">
      <alignment vertical="center"/>
    </xf>
    <xf numFmtId="0" fontId="25" fillId="0" borderId="10" xfId="0" applyFont="1" applyBorder="1" applyAlignment="1" applyProtection="1">
      <alignment vertical="center"/>
    </xf>
    <xf numFmtId="0" fontId="28" fillId="0" borderId="65" xfId="0" applyFont="1" applyBorder="1" applyAlignment="1" applyProtection="1">
      <alignment vertical="center"/>
    </xf>
    <xf numFmtId="0" fontId="25" fillId="0" borderId="50" xfId="0" applyFont="1" applyBorder="1" applyAlignment="1" applyProtection="1">
      <alignment vertical="center"/>
    </xf>
    <xf numFmtId="0" fontId="30" fillId="6" borderId="0" xfId="0" applyFont="1" applyFill="1" applyBorder="1" applyAlignment="1" applyProtection="1">
      <alignment vertical="center"/>
    </xf>
    <xf numFmtId="0" fontId="21" fillId="6" borderId="0" xfId="0" applyFont="1" applyFill="1" applyBorder="1" applyAlignment="1" applyProtection="1">
      <alignment vertical="top"/>
    </xf>
    <xf numFmtId="0" fontId="27" fillId="6" borderId="0" xfId="0" applyFont="1" applyFill="1" applyBorder="1" applyAlignment="1" applyProtection="1">
      <alignment vertical="center" wrapText="1"/>
    </xf>
    <xf numFmtId="0" fontId="28" fillId="6" borderId="0" xfId="0" applyFont="1" applyFill="1" applyBorder="1" applyAlignment="1" applyProtection="1">
      <alignment vertical="top"/>
    </xf>
    <xf numFmtId="0" fontId="21" fillId="7" borderId="55" xfId="0" applyFont="1" applyFill="1" applyBorder="1" applyAlignment="1" applyProtection="1">
      <alignment vertical="center"/>
    </xf>
    <xf numFmtId="0" fontId="22" fillId="6" borderId="0" xfId="0" applyFont="1" applyFill="1" applyBorder="1" applyProtection="1">
      <alignment vertical="center"/>
    </xf>
    <xf numFmtId="0" fontId="22" fillId="7" borderId="55" xfId="0" applyFont="1" applyFill="1" applyBorder="1" applyProtection="1">
      <alignment vertical="center"/>
    </xf>
    <xf numFmtId="0" fontId="22" fillId="0" borderId="14" xfId="0" applyFont="1" applyFill="1" applyBorder="1" applyProtection="1">
      <alignment vertical="center"/>
    </xf>
    <xf numFmtId="0" fontId="22" fillId="0" borderId="83" xfId="0" applyFont="1" applyFill="1" applyBorder="1" applyProtection="1">
      <alignment vertical="center"/>
    </xf>
    <xf numFmtId="0" fontId="22" fillId="0" borderId="84" xfId="0" applyFont="1" applyBorder="1" applyProtection="1">
      <alignment vertical="center"/>
    </xf>
    <xf numFmtId="0" fontId="22" fillId="0" borderId="56" xfId="0" applyFont="1" applyBorder="1" applyProtection="1">
      <alignment vertical="center"/>
    </xf>
    <xf numFmtId="0" fontId="39" fillId="0" borderId="3" xfId="0" applyFont="1" applyBorder="1" applyAlignment="1" applyProtection="1">
      <alignment horizontal="center" vertical="center"/>
    </xf>
    <xf numFmtId="176" fontId="22" fillId="0" borderId="0" xfId="0" applyNumberFormat="1" applyFont="1" applyFill="1" applyAlignment="1" applyProtection="1">
      <alignment horizontal="right" vertical="center"/>
    </xf>
    <xf numFmtId="0" fontId="40" fillId="10" borderId="48" xfId="0" applyFont="1" applyFill="1" applyBorder="1" applyAlignment="1" applyProtection="1">
      <alignment horizontal="center" vertical="center"/>
    </xf>
    <xf numFmtId="0" fontId="22" fillId="0" borderId="84" xfId="0" applyFont="1" applyFill="1" applyBorder="1" applyAlignment="1" applyProtection="1">
      <alignment vertical="center"/>
    </xf>
    <xf numFmtId="0" fontId="22" fillId="0" borderId="10" xfId="0" applyFont="1" applyBorder="1" applyProtection="1">
      <alignment vertical="center"/>
    </xf>
    <xf numFmtId="0" fontId="33" fillId="0" borderId="84" xfId="0" applyFont="1" applyBorder="1" applyProtection="1">
      <alignment vertical="center"/>
    </xf>
    <xf numFmtId="0" fontId="22" fillId="7" borderId="13" xfId="0" applyFont="1" applyFill="1" applyBorder="1" applyProtection="1">
      <alignment vertical="center"/>
    </xf>
    <xf numFmtId="0" fontId="22" fillId="7" borderId="6" xfId="0" applyFont="1" applyFill="1" applyBorder="1" applyProtection="1">
      <alignment vertical="center"/>
    </xf>
    <xf numFmtId="0" fontId="22" fillId="7" borderId="54" xfId="0" applyFont="1" applyFill="1" applyBorder="1" applyProtection="1">
      <alignment vertical="center"/>
    </xf>
    <xf numFmtId="0" fontId="42" fillId="7" borderId="6" xfId="0" applyFont="1" applyFill="1" applyBorder="1" applyProtection="1">
      <alignment vertical="center"/>
    </xf>
    <xf numFmtId="177" fontId="23" fillId="7" borderId="6" xfId="0" applyNumberFormat="1" applyFont="1" applyFill="1" applyBorder="1" applyAlignment="1" applyProtection="1">
      <alignment vertical="center" shrinkToFit="1"/>
    </xf>
    <xf numFmtId="177" fontId="34" fillId="7" borderId="6" xfId="0" applyNumberFormat="1" applyFont="1" applyFill="1" applyBorder="1" applyAlignment="1" applyProtection="1">
      <alignment vertical="center"/>
    </xf>
    <xf numFmtId="177" fontId="44" fillId="7" borderId="6" xfId="0" applyNumberFormat="1" applyFont="1" applyFill="1" applyBorder="1" applyAlignment="1" applyProtection="1">
      <alignment vertical="center" shrinkToFit="1"/>
    </xf>
    <xf numFmtId="177" fontId="45" fillId="7" borderId="6" xfId="0" applyNumberFormat="1" applyFont="1" applyFill="1" applyBorder="1" applyAlignment="1" applyProtection="1">
      <alignment horizontal="center" vertical="center" shrinkToFit="1"/>
    </xf>
    <xf numFmtId="176" fontId="46" fillId="7" borderId="6" xfId="0" applyNumberFormat="1" applyFont="1" applyFill="1" applyBorder="1" applyAlignment="1" applyProtection="1">
      <alignment vertical="center" shrinkToFit="1"/>
    </xf>
    <xf numFmtId="0" fontId="46" fillId="7" borderId="6" xfId="0" applyNumberFormat="1" applyFont="1" applyFill="1" applyBorder="1" applyAlignment="1" applyProtection="1">
      <alignment horizontal="center" vertical="center" shrinkToFit="1"/>
    </xf>
    <xf numFmtId="176" fontId="47" fillId="7" borderId="6" xfId="0" applyNumberFormat="1" applyFont="1" applyFill="1" applyBorder="1" applyAlignment="1" applyProtection="1">
      <alignment vertical="center" shrinkToFit="1"/>
    </xf>
    <xf numFmtId="176" fontId="46" fillId="7" borderId="6" xfId="0" applyNumberFormat="1" applyFont="1" applyFill="1" applyBorder="1" applyAlignment="1" applyProtection="1">
      <alignment horizontal="center" vertical="center" shrinkToFit="1"/>
    </xf>
    <xf numFmtId="0" fontId="0" fillId="7" borderId="6" xfId="0" applyFill="1" applyBorder="1" applyAlignment="1" applyProtection="1">
      <alignment vertical="center" shrinkToFit="1"/>
    </xf>
    <xf numFmtId="184" fontId="23" fillId="7" borderId="6" xfId="0" applyNumberFormat="1" applyFont="1" applyFill="1" applyBorder="1" applyAlignment="1" applyProtection="1">
      <alignment vertical="center" shrinkToFit="1"/>
    </xf>
    <xf numFmtId="14" fontId="23" fillId="7" borderId="6" xfId="0" applyNumberFormat="1" applyFont="1" applyFill="1" applyBorder="1" applyAlignment="1" applyProtection="1">
      <alignment vertical="center" shrinkToFit="1"/>
    </xf>
    <xf numFmtId="176" fontId="23" fillId="7" borderId="6" xfId="0" applyNumberFormat="1" applyFont="1" applyFill="1" applyBorder="1" applyAlignment="1" applyProtection="1">
      <alignment vertical="center" shrinkToFit="1"/>
    </xf>
    <xf numFmtId="177" fontId="23" fillId="7" borderId="6" xfId="0" applyNumberFormat="1" applyFont="1" applyFill="1" applyBorder="1" applyAlignment="1" applyProtection="1">
      <alignment vertical="center"/>
    </xf>
    <xf numFmtId="0" fontId="0" fillId="7" borderId="6" xfId="0" applyFill="1" applyBorder="1" applyAlignment="1" applyProtection="1">
      <alignment vertical="center"/>
    </xf>
    <xf numFmtId="184" fontId="48" fillId="7" borderId="6" xfId="0" applyNumberFormat="1" applyFont="1" applyFill="1" applyBorder="1" applyProtection="1">
      <alignment vertical="center"/>
    </xf>
    <xf numFmtId="177" fontId="49" fillId="7" borderId="6" xfId="0" applyNumberFormat="1" applyFont="1" applyFill="1" applyBorder="1" applyAlignment="1" applyProtection="1">
      <alignment vertical="center"/>
    </xf>
    <xf numFmtId="180" fontId="51" fillId="7" borderId="6" xfId="0" applyNumberFormat="1" applyFont="1" applyFill="1" applyBorder="1" applyAlignment="1" applyProtection="1">
      <alignment vertical="center"/>
    </xf>
    <xf numFmtId="0" fontId="22" fillId="7" borderId="0" xfId="0" applyFont="1" applyFill="1">
      <alignment vertical="center"/>
    </xf>
    <xf numFmtId="0" fontId="22" fillId="0" borderId="0" xfId="0" applyFont="1">
      <alignment vertical="center"/>
    </xf>
    <xf numFmtId="0" fontId="22" fillId="7" borderId="0" xfId="0" applyFont="1" applyFill="1" applyBorder="1">
      <alignment vertical="center"/>
    </xf>
    <xf numFmtId="0" fontId="22" fillId="0" borderId="3" xfId="0" applyFont="1" applyBorder="1">
      <alignment vertical="center"/>
    </xf>
    <xf numFmtId="0" fontId="22" fillId="0" borderId="10" xfId="0" applyFont="1" applyBorder="1">
      <alignment vertical="center"/>
    </xf>
    <xf numFmtId="0" fontId="22" fillId="7" borderId="4" xfId="0" applyFont="1" applyFill="1" applyBorder="1">
      <alignment vertical="center"/>
    </xf>
    <xf numFmtId="0" fontId="22" fillId="7" borderId="51" xfId="0" applyFont="1" applyFill="1" applyBorder="1">
      <alignment vertical="center"/>
    </xf>
    <xf numFmtId="0" fontId="53" fillId="0" borderId="3" xfId="0" applyFont="1" applyBorder="1">
      <alignment vertical="center"/>
    </xf>
    <xf numFmtId="0" fontId="54" fillId="0" borderId="3" xfId="0" applyFont="1" applyBorder="1">
      <alignment vertical="center"/>
    </xf>
    <xf numFmtId="0" fontId="39" fillId="0" borderId="3" xfId="0" applyFont="1" applyBorder="1">
      <alignment vertical="center"/>
    </xf>
    <xf numFmtId="0" fontId="22" fillId="0" borderId="48" xfId="0" applyFont="1" applyBorder="1">
      <alignment vertical="center"/>
    </xf>
    <xf numFmtId="0" fontId="22" fillId="0" borderId="50" xfId="0" applyFont="1" applyBorder="1">
      <alignment vertical="center"/>
    </xf>
    <xf numFmtId="0" fontId="14" fillId="0" borderId="0" xfId="0" applyFont="1" applyAlignment="1" applyProtection="1">
      <alignment horizontal="center" vertical="center" shrinkToFit="1"/>
    </xf>
    <xf numFmtId="0" fontId="10" fillId="0" borderId="0" xfId="1" applyAlignment="1" applyProtection="1">
      <alignment vertical="center" shrinkToFit="1"/>
    </xf>
    <xf numFmtId="0" fontId="6" fillId="2" borderId="0" xfId="0" applyFont="1" applyFill="1" applyAlignment="1" applyProtection="1">
      <alignment horizontal="center" vertical="center" wrapText="1" shrinkToFit="1"/>
    </xf>
    <xf numFmtId="176" fontId="2" fillId="0" borderId="0" xfId="0" applyNumberFormat="1" applyFont="1" applyFill="1" applyAlignment="1" applyProtection="1">
      <alignment vertical="center" shrinkToFit="1"/>
    </xf>
    <xf numFmtId="176" fontId="8" fillId="0" borderId="0" xfId="0" applyNumberFormat="1" applyFont="1" applyFill="1" applyAlignment="1" applyProtection="1">
      <alignment vertical="center" shrinkToFit="1"/>
    </xf>
    <xf numFmtId="0" fontId="9" fillId="0" borderId="0" xfId="0" applyFont="1" applyFill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center" vertical="center" textRotation="255" shrinkToFit="1"/>
    </xf>
    <xf numFmtId="0" fontId="5" fillId="3" borderId="0" xfId="0" applyFont="1" applyFill="1" applyBorder="1" applyAlignment="1" applyProtection="1">
      <alignment horizontal="center" vertical="center" textRotation="255" shrinkToFit="1"/>
    </xf>
    <xf numFmtId="0" fontId="6" fillId="2" borderId="0" xfId="0" applyFont="1" applyFill="1" applyAlignment="1" applyProtection="1">
      <alignment horizontal="center" vertical="center" textRotation="255" shrinkToFit="1"/>
    </xf>
    <xf numFmtId="0" fontId="11" fillId="2" borderId="0" xfId="0" applyFont="1" applyFill="1" applyAlignment="1" applyProtection="1">
      <alignment horizontal="center" vertical="center" textRotation="255" shrinkToFit="1"/>
    </xf>
    <xf numFmtId="179" fontId="2" fillId="0" borderId="0" xfId="0" applyNumberFormat="1" applyFont="1" applyFill="1" applyAlignment="1" applyProtection="1">
      <alignment vertical="center" shrinkToFit="1"/>
    </xf>
    <xf numFmtId="176" fontId="13" fillId="0" borderId="0" xfId="0" applyNumberFormat="1" applyFont="1" applyFill="1" applyAlignment="1" applyProtection="1">
      <alignment vertical="center" shrinkToFit="1"/>
    </xf>
    <xf numFmtId="176" fontId="8" fillId="4" borderId="0" xfId="0" applyNumberFormat="1" applyFont="1" applyFill="1" applyAlignment="1" applyProtection="1">
      <alignment vertical="center" shrinkToFit="1"/>
      <protection locked="0"/>
    </xf>
    <xf numFmtId="177" fontId="2" fillId="4" borderId="0" xfId="0" applyNumberFormat="1" applyFont="1" applyFill="1" applyAlignment="1" applyProtection="1">
      <alignment vertical="center" shrinkToFit="1"/>
      <protection locked="0"/>
    </xf>
    <xf numFmtId="0" fontId="2" fillId="4" borderId="0" xfId="0" applyFont="1" applyFill="1" applyAlignment="1" applyProtection="1">
      <alignment horizontal="center" vertical="center" shrinkToFit="1"/>
      <protection locked="0"/>
    </xf>
    <xf numFmtId="182" fontId="2" fillId="0" borderId="0" xfId="0" applyNumberFormat="1" applyFont="1" applyFill="1" applyAlignment="1" applyProtection="1">
      <alignment vertical="center" shrinkToFit="1"/>
    </xf>
    <xf numFmtId="0" fontId="2" fillId="0" borderId="0" xfId="0" applyFont="1" applyAlignment="1" applyProtection="1">
      <alignment horizontal="center" vertical="center" shrinkToFit="1"/>
    </xf>
    <xf numFmtId="0" fontId="8" fillId="0" borderId="0" xfId="0" applyFont="1" applyFill="1" applyAlignment="1" applyProtection="1">
      <alignment horizontal="center" vertical="center" shrinkToFit="1"/>
    </xf>
    <xf numFmtId="176" fontId="2" fillId="4" borderId="0" xfId="0" applyNumberFormat="1" applyFont="1" applyFill="1" applyAlignment="1" applyProtection="1">
      <alignment vertical="center" shrinkToFit="1"/>
    </xf>
    <xf numFmtId="176" fontId="8" fillId="4" borderId="0" xfId="0" applyNumberFormat="1" applyFont="1" applyFill="1" applyBorder="1" applyAlignment="1" applyProtection="1">
      <alignment vertical="center"/>
      <protection locked="0"/>
    </xf>
    <xf numFmtId="178" fontId="2" fillId="4" borderId="0" xfId="0" applyNumberFormat="1" applyFont="1" applyFill="1" applyAlignment="1" applyProtection="1">
      <alignment vertical="center" shrinkToFit="1"/>
    </xf>
    <xf numFmtId="176" fontId="18" fillId="0" borderId="0" xfId="0" applyNumberFormat="1" applyFont="1" applyFill="1" applyAlignment="1" applyProtection="1">
      <alignment vertical="center" shrinkToFit="1"/>
    </xf>
    <xf numFmtId="0" fontId="4" fillId="0" borderId="0" xfId="0" applyFont="1" applyAlignment="1" applyProtection="1">
      <alignment vertical="center"/>
    </xf>
    <xf numFmtId="181" fontId="15" fillId="5" borderId="0" xfId="0" applyNumberFormat="1" applyFont="1" applyFill="1" applyBorder="1" applyAlignment="1" applyProtection="1">
      <alignment vertical="center" shrinkToFit="1"/>
    </xf>
    <xf numFmtId="176" fontId="17" fillId="5" borderId="0" xfId="0" applyNumberFormat="1" applyFont="1" applyFill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180" fontId="2" fillId="4" borderId="0" xfId="0" applyNumberFormat="1" applyFont="1" applyFill="1" applyAlignment="1" applyProtection="1">
      <alignment vertical="center" shrinkToFit="1"/>
    </xf>
    <xf numFmtId="0" fontId="6" fillId="2" borderId="0" xfId="0" applyFont="1" applyFill="1" applyAlignment="1" applyProtection="1">
      <alignment horizontal="center" vertical="center" shrinkToFit="1"/>
    </xf>
    <xf numFmtId="176" fontId="8" fillId="4" borderId="0" xfId="0" applyNumberFormat="1" applyFont="1" applyFill="1" applyAlignment="1" applyProtection="1">
      <alignment vertical="center" shrinkToFit="1"/>
    </xf>
    <xf numFmtId="177" fontId="2" fillId="4" borderId="0" xfId="0" applyNumberFormat="1" applyFont="1" applyFill="1" applyAlignment="1" applyProtection="1">
      <alignment vertical="center" shrinkToFit="1"/>
    </xf>
    <xf numFmtId="0" fontId="2" fillId="4" borderId="0" xfId="0" applyFont="1" applyFill="1" applyAlignment="1" applyProtection="1">
      <alignment horizontal="center" vertical="center" shrinkToFit="1"/>
    </xf>
    <xf numFmtId="182" fontId="2" fillId="0" borderId="0" xfId="0" applyNumberFormat="1" applyFont="1" applyAlignment="1" applyProtection="1">
      <alignment vertical="center" shrinkToFit="1"/>
    </xf>
    <xf numFmtId="176" fontId="8" fillId="4" borderId="0" xfId="0" applyNumberFormat="1" applyFont="1" applyFill="1" applyBorder="1" applyAlignment="1" applyProtection="1">
      <alignment vertical="center"/>
    </xf>
    <xf numFmtId="176" fontId="23" fillId="7" borderId="54" xfId="0" applyNumberFormat="1" applyFont="1" applyFill="1" applyBorder="1" applyAlignment="1" applyProtection="1">
      <alignment vertical="center" shrinkToFit="1"/>
    </xf>
    <xf numFmtId="176" fontId="23" fillId="7" borderId="7" xfId="0" applyNumberFormat="1" applyFont="1" applyFill="1" applyBorder="1" applyAlignment="1" applyProtection="1">
      <alignment vertical="center" shrinkToFit="1"/>
    </xf>
    <xf numFmtId="0" fontId="27" fillId="0" borderId="27" xfId="0" applyFont="1" applyBorder="1" applyAlignment="1" applyProtection="1">
      <alignment horizontal="center" vertical="center" wrapText="1"/>
    </xf>
    <xf numFmtId="0" fontId="27" fillId="0" borderId="27" xfId="0" applyFont="1" applyBorder="1" applyAlignment="1" applyProtection="1">
      <alignment horizontal="center" vertical="center"/>
    </xf>
    <xf numFmtId="0" fontId="31" fillId="0" borderId="27" xfId="0" applyFont="1" applyBorder="1" applyAlignment="1" applyProtection="1">
      <alignment horizontal="center" vertical="center" wrapText="1"/>
    </xf>
    <xf numFmtId="0" fontId="31" fillId="0" borderId="27" xfId="0" applyFont="1" applyBorder="1" applyAlignment="1" applyProtection="1">
      <alignment horizontal="center" vertical="center"/>
    </xf>
    <xf numFmtId="0" fontId="28" fillId="0" borderId="27" xfId="0" applyFont="1" applyBorder="1" applyAlignment="1" applyProtection="1">
      <alignment horizontal="center" vertical="center" wrapText="1"/>
    </xf>
    <xf numFmtId="0" fontId="28" fillId="0" borderId="27" xfId="0" applyFont="1" applyBorder="1" applyAlignment="1" applyProtection="1">
      <alignment horizontal="center" vertical="center"/>
    </xf>
    <xf numFmtId="0" fontId="28" fillId="0" borderId="39" xfId="0" applyFont="1" applyBorder="1" applyAlignment="1" applyProtection="1">
      <alignment horizontal="center" vertical="center"/>
    </xf>
    <xf numFmtId="0" fontId="28" fillId="0" borderId="27" xfId="0" applyFont="1" applyBorder="1" applyAlignment="1" applyProtection="1">
      <alignment horizontal="right" vertical="top"/>
    </xf>
    <xf numFmtId="0" fontId="28" fillId="0" borderId="29" xfId="0" applyFont="1" applyBorder="1" applyAlignment="1" applyProtection="1">
      <alignment horizontal="right" vertical="top"/>
    </xf>
    <xf numFmtId="0" fontId="28" fillId="0" borderId="30" xfId="0" applyFont="1" applyBorder="1" applyAlignment="1" applyProtection="1">
      <alignment horizontal="right" vertical="top"/>
    </xf>
    <xf numFmtId="0" fontId="29" fillId="0" borderId="23" xfId="0" applyFont="1" applyBorder="1" applyAlignment="1" applyProtection="1">
      <alignment horizontal="left" vertical="top"/>
    </xf>
    <xf numFmtId="0" fontId="29" fillId="0" borderId="28" xfId="0" applyFont="1" applyBorder="1" applyAlignment="1" applyProtection="1">
      <alignment horizontal="left" vertical="top"/>
    </xf>
    <xf numFmtId="0" fontId="29" fillId="0" borderId="42" xfId="0" applyFont="1" applyBorder="1" applyAlignment="1" applyProtection="1">
      <alignment horizontal="left" vertical="top"/>
    </xf>
    <xf numFmtId="0" fontId="26" fillId="0" borderId="21" xfId="0" applyFont="1" applyBorder="1" applyAlignment="1" applyProtection="1">
      <alignment horizontal="center" vertical="center" wrapText="1"/>
    </xf>
    <xf numFmtId="0" fontId="26" fillId="0" borderId="26" xfId="0" applyFont="1" applyBorder="1" applyAlignment="1" applyProtection="1">
      <alignment horizontal="center" vertical="center" wrapText="1"/>
    </xf>
    <xf numFmtId="0" fontId="26" fillId="0" borderId="22" xfId="0" applyFont="1" applyBorder="1" applyAlignment="1" applyProtection="1">
      <alignment horizontal="center" vertical="center" wrapText="1"/>
    </xf>
    <xf numFmtId="0" fontId="26" fillId="0" borderId="27" xfId="0" applyFont="1" applyBorder="1" applyAlignment="1" applyProtection="1">
      <alignment horizontal="center" vertical="center" wrapText="1"/>
    </xf>
    <xf numFmtId="0" fontId="27" fillId="0" borderId="26" xfId="0" applyFont="1" applyBorder="1" applyAlignment="1" applyProtection="1">
      <alignment horizontal="center" vertical="center" textRotation="255"/>
    </xf>
    <xf numFmtId="0" fontId="27" fillId="0" borderId="27" xfId="0" applyFont="1" applyBorder="1" applyAlignment="1" applyProtection="1">
      <alignment horizontal="center" vertical="center" textRotation="255"/>
    </xf>
    <xf numFmtId="0" fontId="28" fillId="0" borderId="26" xfId="0" applyFont="1" applyBorder="1" applyAlignment="1" applyProtection="1">
      <alignment horizontal="center" vertical="center"/>
    </xf>
    <xf numFmtId="177" fontId="35" fillId="7" borderId="52" xfId="0" applyNumberFormat="1" applyFont="1" applyFill="1" applyBorder="1" applyAlignment="1" applyProtection="1">
      <alignment horizontal="center" vertical="center" shrinkToFit="1"/>
    </xf>
    <xf numFmtId="177" fontId="35" fillId="7" borderId="2" xfId="0" applyNumberFormat="1" applyFont="1" applyFill="1" applyBorder="1" applyAlignment="1" applyProtection="1">
      <alignment horizontal="center" vertical="center" shrinkToFit="1"/>
    </xf>
    <xf numFmtId="177" fontId="35" fillId="7" borderId="53" xfId="0" applyNumberFormat="1" applyFont="1" applyFill="1" applyBorder="1" applyAlignment="1" applyProtection="1">
      <alignment horizontal="center" vertical="center" shrinkToFit="1"/>
    </xf>
    <xf numFmtId="177" fontId="35" fillId="7" borderId="1" xfId="0" applyNumberFormat="1" applyFont="1" applyFill="1" applyBorder="1" applyAlignment="1" applyProtection="1">
      <alignment horizontal="center" vertical="center" shrinkToFit="1"/>
    </xf>
    <xf numFmtId="0" fontId="26" fillId="0" borderId="27" xfId="0" applyFont="1" applyBorder="1" applyAlignment="1" applyProtection="1">
      <alignment horizontal="center" vertical="center" textRotation="255"/>
    </xf>
    <xf numFmtId="0" fontId="26" fillId="0" borderId="31" xfId="0" applyFont="1" applyBorder="1" applyAlignment="1" applyProtection="1">
      <alignment horizontal="center" vertical="center" textRotation="255"/>
    </xf>
    <xf numFmtId="0" fontId="28" fillId="0" borderId="39" xfId="0" applyFont="1" applyBorder="1" applyAlignment="1" applyProtection="1">
      <alignment horizontal="right" vertical="top"/>
    </xf>
    <xf numFmtId="0" fontId="27" fillId="0" borderId="39" xfId="0" applyFont="1" applyBorder="1" applyAlignment="1" applyProtection="1">
      <alignment horizontal="center" vertical="center"/>
    </xf>
    <xf numFmtId="0" fontId="28" fillId="0" borderId="22" xfId="0" applyFont="1" applyBorder="1" applyAlignment="1" applyProtection="1">
      <alignment horizontal="right" vertical="top"/>
    </xf>
    <xf numFmtId="0" fontId="28" fillId="0" borderId="31" xfId="0" applyFont="1" applyBorder="1" applyAlignment="1" applyProtection="1">
      <alignment horizontal="right" vertical="top"/>
    </xf>
    <xf numFmtId="0" fontId="28" fillId="0" borderId="32" xfId="0" applyFont="1" applyBorder="1" applyAlignment="1" applyProtection="1">
      <alignment horizontal="right" vertical="top"/>
    </xf>
    <xf numFmtId="0" fontId="28" fillId="0" borderId="22" xfId="0" applyFont="1" applyBorder="1" applyAlignment="1" applyProtection="1">
      <alignment horizontal="center" vertical="center"/>
    </xf>
    <xf numFmtId="0" fontId="27" fillId="0" borderId="22" xfId="0" applyFont="1" applyBorder="1" applyAlignment="1" applyProtection="1">
      <alignment horizontal="center" vertical="center"/>
    </xf>
    <xf numFmtId="177" fontId="36" fillId="7" borderId="6" xfId="0" applyNumberFormat="1" applyFont="1" applyFill="1" applyBorder="1" applyAlignment="1" applyProtection="1">
      <alignment horizontal="center" vertical="center" shrinkToFit="1"/>
    </xf>
    <xf numFmtId="0" fontId="28" fillId="0" borderId="27" xfId="0" applyFont="1" applyBorder="1" applyAlignment="1" applyProtection="1">
      <alignment horizontal="left" vertical="top"/>
    </xf>
    <xf numFmtId="0" fontId="28" fillId="0" borderId="29" xfId="0" applyFont="1" applyBorder="1" applyAlignment="1" applyProtection="1">
      <alignment horizontal="left" vertical="top"/>
    </xf>
    <xf numFmtId="0" fontId="28" fillId="0" borderId="32" xfId="0" applyFont="1" applyBorder="1" applyAlignment="1" applyProtection="1">
      <alignment horizontal="center" vertical="top"/>
    </xf>
    <xf numFmtId="0" fontId="28" fillId="0" borderId="27" xfId="0" applyFont="1" applyBorder="1" applyAlignment="1" applyProtection="1">
      <alignment horizontal="center" vertical="top"/>
    </xf>
    <xf numFmtId="0" fontId="28" fillId="0" borderId="39" xfId="0" applyFont="1" applyBorder="1" applyAlignment="1" applyProtection="1">
      <alignment horizontal="center" vertical="top"/>
    </xf>
    <xf numFmtId="0" fontId="28" fillId="0" borderId="29" xfId="0" applyFont="1" applyBorder="1" applyAlignment="1" applyProtection="1">
      <alignment horizontal="center" vertical="center"/>
    </xf>
    <xf numFmtId="0" fontId="28" fillId="0" borderId="31" xfId="0" applyFont="1" applyBorder="1" applyAlignment="1" applyProtection="1">
      <alignment horizontal="center" vertical="center"/>
    </xf>
    <xf numFmtId="0" fontId="28" fillId="0" borderId="34" xfId="0" applyFont="1" applyBorder="1" applyAlignment="1" applyProtection="1">
      <alignment horizontal="left" vertical="top"/>
    </xf>
    <xf numFmtId="0" fontId="28" fillId="0" borderId="35" xfId="0" applyFont="1" applyBorder="1" applyAlignment="1" applyProtection="1">
      <alignment horizontal="left" vertical="top"/>
    </xf>
    <xf numFmtId="0" fontId="28" fillId="0" borderId="41" xfId="0" applyFont="1" applyBorder="1" applyAlignment="1" applyProtection="1">
      <alignment horizontal="left" vertical="top"/>
    </xf>
    <xf numFmtId="0" fontId="28" fillId="0" borderId="38" xfId="0" applyFont="1" applyBorder="1" applyAlignment="1" applyProtection="1">
      <alignment horizontal="center" vertical="center"/>
    </xf>
    <xf numFmtId="177" fontId="23" fillId="7" borderId="0" xfId="0" applyNumberFormat="1" applyFont="1" applyFill="1" applyBorder="1" applyAlignment="1" applyProtection="1">
      <alignment vertical="center" shrinkToFit="1"/>
    </xf>
    <xf numFmtId="0" fontId="0" fillId="7" borderId="0" xfId="0" applyFont="1" applyFill="1" applyAlignment="1" applyProtection="1">
      <alignment vertical="center" shrinkToFit="1"/>
    </xf>
    <xf numFmtId="0" fontId="25" fillId="0" borderId="20" xfId="0" applyFont="1" applyBorder="1" applyAlignment="1" applyProtection="1">
      <alignment horizontal="center" vertical="center"/>
    </xf>
    <xf numFmtId="0" fontId="25" fillId="0" borderId="25" xfId="0" applyFont="1" applyBorder="1" applyAlignment="1" applyProtection="1">
      <alignment horizontal="center" vertical="center"/>
    </xf>
    <xf numFmtId="0" fontId="25" fillId="0" borderId="37" xfId="0" applyFont="1" applyBorder="1" applyAlignment="1" applyProtection="1">
      <alignment horizontal="center" vertical="center"/>
    </xf>
    <xf numFmtId="0" fontId="28" fillId="0" borderId="26" xfId="0" applyFont="1" applyBorder="1" applyAlignment="1" applyProtection="1">
      <alignment horizontal="left" vertical="top"/>
    </xf>
    <xf numFmtId="0" fontId="28" fillId="0" borderId="38" xfId="0" applyFont="1" applyBorder="1" applyAlignment="1" applyProtection="1">
      <alignment horizontal="left" vertical="top"/>
    </xf>
    <xf numFmtId="0" fontId="28" fillId="8" borderId="27" xfId="0" applyFont="1" applyFill="1" applyBorder="1" applyAlignment="1" applyProtection="1">
      <alignment horizontal="left" vertical="top"/>
    </xf>
    <xf numFmtId="0" fontId="28" fillId="8" borderId="39" xfId="0" applyFont="1" applyFill="1" applyBorder="1" applyAlignment="1" applyProtection="1">
      <alignment horizontal="left" vertical="top"/>
    </xf>
    <xf numFmtId="0" fontId="28" fillId="0" borderId="33" xfId="0" applyFont="1" applyBorder="1" applyAlignment="1" applyProtection="1">
      <alignment horizontal="left" vertical="top"/>
    </xf>
    <xf numFmtId="0" fontId="28" fillId="0" borderId="40" xfId="0" applyFont="1" applyBorder="1" applyAlignment="1" applyProtection="1">
      <alignment horizontal="left" vertical="top"/>
    </xf>
    <xf numFmtId="0" fontId="29" fillId="0" borderId="62" xfId="0" applyFont="1" applyBorder="1" applyAlignment="1" applyProtection="1">
      <alignment horizontal="center" vertical="center"/>
    </xf>
    <xf numFmtId="0" fontId="29" fillId="0" borderId="69" xfId="0" applyFont="1" applyBorder="1" applyAlignment="1" applyProtection="1">
      <alignment horizontal="center" vertical="center"/>
    </xf>
    <xf numFmtId="0" fontId="29" fillId="0" borderId="58" xfId="0" applyFont="1" applyBorder="1" applyAlignment="1" applyProtection="1">
      <alignment horizontal="center" vertical="center"/>
    </xf>
    <xf numFmtId="0" fontId="29" fillId="0" borderId="65" xfId="0" applyFont="1" applyBorder="1" applyAlignment="1" applyProtection="1">
      <alignment horizontal="center" vertical="center"/>
    </xf>
    <xf numFmtId="0" fontId="29" fillId="0" borderId="63" xfId="0" applyFont="1" applyBorder="1" applyAlignment="1" applyProtection="1">
      <alignment horizontal="center" vertical="center"/>
    </xf>
    <xf numFmtId="0" fontId="29" fillId="0" borderId="70" xfId="0" applyFont="1" applyBorder="1" applyAlignment="1" applyProtection="1">
      <alignment horizontal="center" vertical="center"/>
    </xf>
    <xf numFmtId="180" fontId="50" fillId="7" borderId="6" xfId="0" applyNumberFormat="1" applyFont="1" applyFill="1" applyBorder="1" applyAlignment="1" applyProtection="1">
      <alignment vertical="center"/>
    </xf>
    <xf numFmtId="180" fontId="51" fillId="7" borderId="6" xfId="0" applyNumberFormat="1" applyFont="1" applyFill="1" applyBorder="1" applyAlignment="1" applyProtection="1">
      <alignment vertical="center"/>
    </xf>
    <xf numFmtId="0" fontId="28" fillId="0" borderId="65" xfId="0" applyFont="1" applyBorder="1" applyAlignment="1" applyProtection="1">
      <alignment horizontal="center" vertical="center" wrapText="1"/>
    </xf>
    <xf numFmtId="0" fontId="28" fillId="0" borderId="65" xfId="0" applyFont="1" applyBorder="1" applyAlignment="1" applyProtection="1">
      <alignment horizontal="center" vertical="center"/>
    </xf>
    <xf numFmtId="0" fontId="27" fillId="0" borderId="65" xfId="0" applyFont="1" applyBorder="1" applyAlignment="1" applyProtection="1">
      <alignment horizontal="center" vertical="center"/>
    </xf>
    <xf numFmtId="0" fontId="27" fillId="0" borderId="81" xfId="0" applyFont="1" applyBorder="1" applyAlignment="1" applyProtection="1">
      <alignment horizontal="center" vertical="center"/>
    </xf>
    <xf numFmtId="177" fontId="46" fillId="7" borderId="6" xfId="0" applyNumberFormat="1" applyFont="1" applyFill="1" applyBorder="1" applyAlignment="1" applyProtection="1">
      <alignment horizontal="center" vertical="center" shrinkToFit="1"/>
    </xf>
    <xf numFmtId="177" fontId="36" fillId="7" borderId="6" xfId="0" applyNumberFormat="1" applyFont="1" applyFill="1" applyBorder="1" applyAlignment="1" applyProtection="1">
      <alignment horizontal="center" vertical="center" textRotation="255" shrinkToFit="1"/>
    </xf>
    <xf numFmtId="0" fontId="28" fillId="0" borderId="58" xfId="0" applyFont="1" applyBorder="1" applyAlignment="1" applyProtection="1">
      <alignment horizontal="center" vertical="center" wrapText="1"/>
    </xf>
    <xf numFmtId="0" fontId="27" fillId="0" borderId="65" xfId="0" applyFont="1" applyBorder="1" applyAlignment="1" applyProtection="1">
      <alignment horizontal="center" vertical="center" wrapText="1"/>
    </xf>
    <xf numFmtId="0" fontId="37" fillId="0" borderId="65" xfId="0" applyFont="1" applyBorder="1" applyAlignment="1" applyProtection="1">
      <alignment horizontal="center" vertical="center"/>
    </xf>
    <xf numFmtId="176" fontId="41" fillId="9" borderId="10" xfId="0" applyNumberFormat="1" applyFont="1" applyFill="1" applyBorder="1" applyAlignment="1" applyProtection="1">
      <alignment horizontal="right" vertical="center"/>
    </xf>
    <xf numFmtId="176" fontId="41" fillId="9" borderId="11" xfId="0" applyNumberFormat="1" applyFont="1" applyFill="1" applyBorder="1" applyAlignment="1" applyProtection="1">
      <alignment horizontal="right" vertical="center"/>
    </xf>
    <xf numFmtId="0" fontId="27" fillId="0" borderId="60" xfId="0" applyFont="1" applyBorder="1" applyAlignment="1" applyProtection="1">
      <alignment horizontal="center" vertical="center"/>
    </xf>
    <xf numFmtId="0" fontId="27" fillId="0" borderId="67" xfId="0" applyFont="1" applyBorder="1" applyAlignment="1" applyProtection="1">
      <alignment horizontal="center" vertical="center"/>
    </xf>
    <xf numFmtId="0" fontId="27" fillId="0" borderId="71" xfId="0" applyFont="1" applyBorder="1" applyAlignment="1" applyProtection="1">
      <alignment horizontal="center" vertical="center"/>
    </xf>
    <xf numFmtId="0" fontId="27" fillId="0" borderId="58" xfId="0" applyFont="1" applyBorder="1" applyAlignment="1" applyProtection="1">
      <alignment horizontal="center" vertical="center"/>
    </xf>
    <xf numFmtId="0" fontId="27" fillId="0" borderId="72" xfId="0" applyFont="1" applyBorder="1" applyAlignment="1" applyProtection="1">
      <alignment horizontal="center" vertical="center"/>
    </xf>
    <xf numFmtId="0" fontId="27" fillId="0" borderId="61" xfId="0" applyFont="1" applyBorder="1" applyAlignment="1" applyProtection="1">
      <alignment horizontal="center" vertical="center"/>
    </xf>
    <xf numFmtId="0" fontId="27" fillId="0" borderId="68" xfId="0" applyFont="1" applyBorder="1" applyAlignment="1" applyProtection="1">
      <alignment horizontal="center" vertical="center"/>
    </xf>
    <xf numFmtId="0" fontId="27" fillId="0" borderId="73" xfId="0" applyFont="1" applyBorder="1" applyAlignment="1" applyProtection="1">
      <alignment horizontal="center" vertical="center"/>
    </xf>
    <xf numFmtId="0" fontId="37" fillId="0" borderId="74" xfId="0" applyFont="1" applyBorder="1" applyAlignment="1" applyProtection="1">
      <alignment horizontal="center" vertical="center"/>
    </xf>
    <xf numFmtId="0" fontId="28" fillId="0" borderId="81" xfId="0" applyFont="1" applyBorder="1" applyAlignment="1" applyProtection="1">
      <alignment horizontal="center" vertical="center"/>
    </xf>
    <xf numFmtId="176" fontId="46" fillId="7" borderId="6" xfId="0" applyNumberFormat="1" applyFont="1" applyFill="1" applyBorder="1" applyAlignment="1" applyProtection="1">
      <alignment vertical="center" shrinkToFit="1"/>
    </xf>
    <xf numFmtId="0" fontId="28" fillId="0" borderId="70" xfId="0" applyFont="1" applyBorder="1" applyAlignment="1" applyProtection="1">
      <alignment horizontal="center" vertical="center"/>
    </xf>
    <xf numFmtId="0" fontId="28" fillId="0" borderId="82" xfId="0" applyFont="1" applyBorder="1" applyAlignment="1" applyProtection="1">
      <alignment horizontal="center" vertical="center"/>
    </xf>
    <xf numFmtId="0" fontId="28" fillId="0" borderId="65" xfId="0" applyFont="1" applyBorder="1" applyAlignment="1" applyProtection="1">
      <alignment horizontal="center" vertical="top"/>
    </xf>
    <xf numFmtId="0" fontId="28" fillId="0" borderId="81" xfId="0" applyFont="1" applyBorder="1" applyAlignment="1" applyProtection="1">
      <alignment horizontal="center" vertical="top"/>
    </xf>
    <xf numFmtId="0" fontId="28" fillId="0" borderId="69" xfId="0" applyFont="1" applyBorder="1" applyAlignment="1" applyProtection="1">
      <alignment horizontal="center" vertical="center"/>
    </xf>
    <xf numFmtId="0" fontId="27" fillId="0" borderId="81" xfId="0" applyFont="1" applyBorder="1" applyAlignment="1" applyProtection="1">
      <alignment horizontal="center" vertical="center" wrapText="1"/>
    </xf>
    <xf numFmtId="0" fontId="28" fillId="0" borderId="59" xfId="0" applyFont="1" applyBorder="1" applyAlignment="1" applyProtection="1">
      <alignment horizontal="center" vertical="center"/>
    </xf>
    <xf numFmtId="0" fontId="28" fillId="0" borderId="66" xfId="0" applyFont="1" applyBorder="1" applyAlignment="1" applyProtection="1">
      <alignment horizontal="center" vertical="center"/>
    </xf>
    <xf numFmtId="0" fontId="28" fillId="0" borderId="66" xfId="0" applyFont="1" applyBorder="1" applyAlignment="1" applyProtection="1">
      <alignment horizontal="center" vertical="top"/>
    </xf>
    <xf numFmtId="0" fontId="27" fillId="0" borderId="66" xfId="0" applyFont="1" applyBorder="1" applyAlignment="1" applyProtection="1">
      <alignment horizontal="center" vertical="center" wrapText="1"/>
    </xf>
    <xf numFmtId="0" fontId="31" fillId="0" borderId="65" xfId="0" applyFont="1" applyBorder="1" applyAlignment="1" applyProtection="1">
      <alignment horizontal="center" vertical="center" wrapText="1"/>
    </xf>
    <xf numFmtId="0" fontId="37" fillId="0" borderId="65" xfId="0" applyFont="1" applyBorder="1" applyAlignment="1" applyProtection="1">
      <alignment horizontal="right" vertical="top"/>
    </xf>
    <xf numFmtId="0" fontId="37" fillId="0" borderId="81" xfId="0" applyFont="1" applyBorder="1" applyAlignment="1" applyProtection="1">
      <alignment horizontal="right" vertical="top"/>
    </xf>
    <xf numFmtId="0" fontId="26" fillId="0" borderId="58" xfId="0" applyFont="1" applyBorder="1" applyAlignment="1" applyProtection="1">
      <alignment horizontal="center" vertical="center" wrapText="1"/>
    </xf>
    <xf numFmtId="0" fontId="26" fillId="0" borderId="65" xfId="0" applyFont="1" applyBorder="1" applyAlignment="1" applyProtection="1">
      <alignment horizontal="center" vertical="center" wrapText="1"/>
    </xf>
    <xf numFmtId="0" fontId="26" fillId="0" borderId="65" xfId="0" applyFont="1" applyBorder="1" applyAlignment="1" applyProtection="1">
      <alignment horizontal="center" vertical="center"/>
    </xf>
    <xf numFmtId="0" fontId="37" fillId="0" borderId="58" xfId="0" applyFont="1" applyBorder="1" applyAlignment="1" applyProtection="1">
      <alignment horizontal="center" vertical="center" wrapText="1"/>
    </xf>
    <xf numFmtId="0" fontId="37" fillId="0" borderId="65" xfId="0" applyFont="1" applyBorder="1" applyAlignment="1" applyProtection="1">
      <alignment horizontal="center" vertical="center" wrapText="1"/>
    </xf>
    <xf numFmtId="0" fontId="28" fillId="0" borderId="65" xfId="0" applyFont="1" applyBorder="1" applyAlignment="1" applyProtection="1">
      <alignment horizontal="right" vertical="center"/>
    </xf>
    <xf numFmtId="0" fontId="28" fillId="0" borderId="81" xfId="0" applyFont="1" applyBorder="1" applyAlignment="1" applyProtection="1">
      <alignment horizontal="right" vertical="center"/>
    </xf>
    <xf numFmtId="177" fontId="49" fillId="7" borderId="6" xfId="0" applyNumberFormat="1" applyFont="1" applyFill="1" applyBorder="1" applyAlignment="1" applyProtection="1">
      <alignment vertical="center"/>
    </xf>
    <xf numFmtId="0" fontId="52" fillId="7" borderId="6" xfId="0" applyFont="1" applyFill="1" applyBorder="1" applyAlignment="1" applyProtection="1">
      <alignment vertical="center"/>
    </xf>
    <xf numFmtId="0" fontId="26" fillId="0" borderId="81" xfId="0" applyFont="1" applyBorder="1" applyAlignment="1" applyProtection="1">
      <alignment horizontal="center" vertical="center"/>
    </xf>
    <xf numFmtId="0" fontId="29" fillId="0" borderId="58" xfId="0" applyFont="1" applyBorder="1" applyAlignment="1" applyProtection="1">
      <alignment horizontal="center" vertical="center" wrapText="1"/>
    </xf>
    <xf numFmtId="0" fontId="29" fillId="0" borderId="65" xfId="0" applyFont="1" applyBorder="1" applyAlignment="1" applyProtection="1">
      <alignment horizontal="center" vertical="center" wrapText="1"/>
    </xf>
    <xf numFmtId="176" fontId="22" fillId="9" borderId="10" xfId="0" applyNumberFormat="1" applyFont="1" applyFill="1" applyBorder="1" applyAlignment="1" applyProtection="1">
      <alignment horizontal="right" vertical="center"/>
      <protection locked="0"/>
    </xf>
    <xf numFmtId="176" fontId="22" fillId="9" borderId="11" xfId="0" applyNumberFormat="1" applyFont="1" applyFill="1" applyBorder="1" applyAlignment="1" applyProtection="1">
      <alignment horizontal="right" vertical="center"/>
      <protection locked="0"/>
    </xf>
    <xf numFmtId="177" fontId="43" fillId="7" borderId="6" xfId="0" applyNumberFormat="1" applyFont="1" applyFill="1" applyBorder="1" applyAlignment="1" applyProtection="1">
      <alignment horizontal="center" vertical="center" shrinkToFit="1"/>
    </xf>
    <xf numFmtId="183" fontId="47" fillId="7" borderId="6" xfId="0" applyNumberFormat="1" applyFont="1" applyFill="1" applyBorder="1" applyAlignment="1" applyProtection="1">
      <alignment vertical="center" shrinkToFit="1"/>
    </xf>
    <xf numFmtId="177" fontId="23" fillId="7" borderId="6" xfId="0" applyNumberFormat="1" applyFont="1" applyFill="1" applyBorder="1" applyAlignment="1" applyProtection="1">
      <alignment vertical="center"/>
    </xf>
    <xf numFmtId="0" fontId="0" fillId="7" borderId="6" xfId="0" applyFill="1" applyBorder="1" applyAlignment="1" applyProtection="1">
      <alignment vertical="center"/>
    </xf>
    <xf numFmtId="177" fontId="23" fillId="7" borderId="6" xfId="0" applyNumberFormat="1" applyFont="1" applyFill="1" applyBorder="1" applyAlignment="1" applyProtection="1">
      <alignment vertical="center" shrinkToFit="1"/>
    </xf>
    <xf numFmtId="0" fontId="0" fillId="7" borderId="6" xfId="0" applyFill="1" applyBorder="1" applyAlignment="1" applyProtection="1">
      <alignment vertical="center" shrinkToFit="1"/>
    </xf>
    <xf numFmtId="0" fontId="25" fillId="0" borderId="75" xfId="0" applyFont="1" applyBorder="1" applyAlignment="1" applyProtection="1">
      <alignment horizontal="center" vertical="center"/>
    </xf>
    <xf numFmtId="0" fontId="25" fillId="0" borderId="76" xfId="0" applyFont="1" applyBorder="1" applyAlignment="1" applyProtection="1">
      <alignment horizontal="center" vertical="center"/>
    </xf>
    <xf numFmtId="0" fontId="25" fillId="0" borderId="77" xfId="0" applyFont="1" applyBorder="1" applyAlignment="1" applyProtection="1">
      <alignment horizontal="center" vertical="center"/>
    </xf>
    <xf numFmtId="0" fontId="25" fillId="0" borderId="78" xfId="0" applyFont="1" applyBorder="1" applyAlignment="1" applyProtection="1">
      <alignment horizontal="center" vertical="center"/>
    </xf>
    <xf numFmtId="0" fontId="25" fillId="0" borderId="79" xfId="0" applyFont="1" applyBorder="1" applyAlignment="1" applyProtection="1">
      <alignment horizontal="center" vertical="center"/>
    </xf>
    <xf numFmtId="0" fontId="26" fillId="0" borderId="57" xfId="0" applyFont="1" applyBorder="1" applyAlignment="1" applyProtection="1">
      <alignment horizontal="center" vertical="center" wrapText="1"/>
    </xf>
    <xf numFmtId="0" fontId="26" fillId="0" borderId="64" xfId="0" applyFont="1" applyBorder="1" applyAlignment="1" applyProtection="1">
      <alignment horizontal="center" vertical="center" wrapText="1"/>
    </xf>
    <xf numFmtId="0" fontId="26" fillId="0" borderId="64" xfId="0" applyFont="1" applyBorder="1" applyAlignment="1" applyProtection="1">
      <alignment horizontal="center" vertical="center"/>
    </xf>
    <xf numFmtId="0" fontId="28" fillId="0" borderId="64" xfId="0" applyFont="1" applyBorder="1" applyAlignment="1" applyProtection="1">
      <alignment horizontal="center" vertical="top"/>
    </xf>
    <xf numFmtId="0" fontId="28" fillId="0" borderId="80" xfId="0" applyFont="1" applyBorder="1" applyAlignment="1" applyProtection="1">
      <alignment horizontal="center" vertical="top"/>
    </xf>
    <xf numFmtId="176" fontId="47" fillId="7" borderId="6" xfId="0" applyNumberFormat="1" applyFont="1" applyFill="1" applyBorder="1" applyAlignment="1" applyProtection="1">
      <alignment vertical="center" shrinkToFit="1"/>
    </xf>
    <xf numFmtId="0" fontId="22" fillId="0" borderId="50" xfId="0" applyFont="1" applyBorder="1" applyAlignment="1">
      <alignment horizontal="left" vertical="center" wrapText="1"/>
    </xf>
    <xf numFmtId="0" fontId="22" fillId="0" borderId="85" xfId="0" applyFont="1" applyBorder="1" applyAlignment="1">
      <alignment horizontal="left" vertical="center" wrapText="1"/>
    </xf>
    <xf numFmtId="0" fontId="22" fillId="0" borderId="56" xfId="0" applyFont="1" applyBorder="1" applyAlignment="1">
      <alignment horizontal="left" vertical="center" wrapText="1"/>
    </xf>
    <xf numFmtId="0" fontId="22" fillId="0" borderId="84" xfId="0" applyFont="1" applyBorder="1" applyAlignment="1">
      <alignment horizontal="left" vertical="center" wrapText="1"/>
    </xf>
    <xf numFmtId="0" fontId="22" fillId="0" borderId="86" xfId="0" applyFont="1" applyBorder="1" applyAlignment="1">
      <alignment horizontal="left" vertical="center" wrapText="1"/>
    </xf>
    <xf numFmtId="0" fontId="22" fillId="0" borderId="87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0ABA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30906;&#23450;&#30003;&#21578;&#26360;A&#12539;B!A1"/><Relationship Id="rId2" Type="http://schemas.openxmlformats.org/officeDocument/2006/relationships/hyperlink" Target="#'&#24180;&#37329;&#28304;&#27849;&#24500;&#21454;&#31080; '!A1"/><Relationship Id="rId1" Type="http://schemas.openxmlformats.org/officeDocument/2006/relationships/hyperlink" Target="#&#32102;&#19982;&#28304;&#27849;&#24500;&#21454;&#31080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2269;&#20445;&#31246;&#35430;&#31639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2269;&#20445;&#31246;&#35430;&#31639;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2269;&#20445;&#31246;&#35430;&#31639;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109855</xdr:colOff>
      <xdr:row>107</xdr:row>
      <xdr:rowOff>69850</xdr:rowOff>
    </xdr:from>
    <xdr:to>
      <xdr:col>106</xdr:col>
      <xdr:colOff>157480</xdr:colOff>
      <xdr:row>111</xdr:row>
      <xdr:rowOff>26035</xdr:rowOff>
    </xdr:to>
    <xdr:sp macro="" textlink="">
      <xdr:nvSpPr>
        <xdr:cNvPr id="25" name="角丸四角形吹き出し 24"/>
        <xdr:cNvSpPr/>
      </xdr:nvSpPr>
      <xdr:spPr>
        <a:xfrm>
          <a:off x="11075035" y="4222750"/>
          <a:ext cx="1861185" cy="794385"/>
        </a:xfrm>
        <a:prstGeom prst="wedgeRoundRectCallout">
          <a:avLst>
            <a:gd name="adj1" fmla="val -18042"/>
            <a:gd name="adj2" fmla="val -85792"/>
            <a:gd name="adj3" fmla="val 16667"/>
          </a:avLst>
        </a:prstGeom>
        <a:solidFill>
          <a:schemeClr val="bg1"/>
        </a:solidFill>
        <a:ln w="635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/>
              <a:ea typeface="BIZ UDゴシック"/>
            </a:rPr>
            <a:t>所得額の記載箇所を</a:t>
          </a:r>
          <a:endParaRPr kumimoji="1" lang="en-US" altLang="ja-JP" sz="1200">
            <a:solidFill>
              <a:schemeClr val="tx1"/>
            </a:solidFill>
            <a:latin typeface="BIZ UDゴシック"/>
            <a:ea typeface="BIZ UDゴシック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/>
              <a:ea typeface="BIZ UDゴシック"/>
            </a:rPr>
            <a:t>確認したい場合は</a:t>
          </a:r>
          <a:endParaRPr kumimoji="1" lang="en-US" altLang="ja-JP" sz="1200">
            <a:solidFill>
              <a:schemeClr val="tx1"/>
            </a:solidFill>
            <a:latin typeface="BIZ UDゴシック"/>
            <a:ea typeface="BIZ UDゴシック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/>
              <a:ea typeface="BIZ UDゴシック"/>
            </a:rPr>
            <a:t>クリックしてください</a:t>
          </a:r>
        </a:p>
      </xdr:txBody>
    </xdr:sp>
    <xdr:clientData/>
  </xdr:twoCellAnchor>
  <xdr:twoCellAnchor>
    <xdr:from>
      <xdr:col>101</xdr:col>
      <xdr:colOff>0</xdr:colOff>
      <xdr:row>28</xdr:row>
      <xdr:rowOff>0</xdr:rowOff>
    </xdr:from>
    <xdr:to>
      <xdr:col>104</xdr:col>
      <xdr:colOff>251460</xdr:colOff>
      <xdr:row>41</xdr:row>
      <xdr:rowOff>222885</xdr:rowOff>
    </xdr:to>
    <xdr:sp macro="" textlink="">
      <xdr:nvSpPr>
        <xdr:cNvPr id="26" name="角丸四角形 25">
          <a:hlinkClick xmlns:r="http://schemas.openxmlformats.org/officeDocument/2006/relationships" r:id="rId1"/>
        </xdr:cNvPr>
        <xdr:cNvSpPr/>
      </xdr:nvSpPr>
      <xdr:spPr>
        <a:xfrm>
          <a:off x="11689080" y="1478280"/>
          <a:ext cx="1028700" cy="626745"/>
        </a:xfrm>
        <a:prstGeom prst="roundRect">
          <a:avLst/>
        </a:prstGeom>
        <a:solidFill>
          <a:schemeClr val="accent1">
            <a:lumMod val="75000"/>
          </a:schemeClr>
        </a:solidFill>
        <a:effectLst>
          <a:glow rad="228600">
            <a:schemeClr val="accent4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rgbClr val="FFFF00"/>
              </a:solidFill>
              <a:latin typeface="BIZ UDゴシック"/>
              <a:ea typeface="BIZ UDゴシック"/>
            </a:rPr>
            <a:t>給与</a:t>
          </a:r>
        </a:p>
        <a:p>
          <a:pPr algn="ctr"/>
          <a:r>
            <a:rPr kumimoji="1" lang="ja-JP" altLang="en-US" sz="1200" b="0">
              <a:solidFill>
                <a:srgbClr val="FFFF00"/>
              </a:solidFill>
              <a:latin typeface="BIZ UDゴシック"/>
              <a:ea typeface="BIZ UDゴシック"/>
            </a:rPr>
            <a:t>源泉徴収票</a:t>
          </a:r>
        </a:p>
      </xdr:txBody>
    </xdr:sp>
    <xdr:clientData/>
  </xdr:twoCellAnchor>
  <xdr:twoCellAnchor>
    <xdr:from>
      <xdr:col>101</xdr:col>
      <xdr:colOff>0</xdr:colOff>
      <xdr:row>54</xdr:row>
      <xdr:rowOff>0</xdr:rowOff>
    </xdr:from>
    <xdr:to>
      <xdr:col>104</xdr:col>
      <xdr:colOff>251460</xdr:colOff>
      <xdr:row>67</xdr:row>
      <xdr:rowOff>222885</xdr:rowOff>
    </xdr:to>
    <xdr:sp macro="" textlink="">
      <xdr:nvSpPr>
        <xdr:cNvPr id="27" name="角丸四角形 26">
          <a:hlinkClick xmlns:r="http://schemas.openxmlformats.org/officeDocument/2006/relationships" r:id="rId2"/>
        </xdr:cNvPr>
        <xdr:cNvSpPr/>
      </xdr:nvSpPr>
      <xdr:spPr>
        <a:xfrm>
          <a:off x="11689080" y="2286000"/>
          <a:ext cx="1028700" cy="626745"/>
        </a:xfrm>
        <a:prstGeom prst="roundRect">
          <a:avLst/>
        </a:prstGeom>
        <a:solidFill>
          <a:schemeClr val="accent1">
            <a:lumMod val="75000"/>
          </a:schemeClr>
        </a:solidFill>
        <a:effectLst>
          <a:glow rad="228600">
            <a:schemeClr val="accent4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FF00"/>
              </a:solidFill>
              <a:latin typeface="BIZ UDゴシック"/>
              <a:ea typeface="BIZ UDゴシック"/>
            </a:rPr>
            <a:t>年金</a:t>
          </a:r>
          <a:endParaRPr kumimoji="1" lang="en-US" altLang="ja-JP" sz="1200">
            <a:solidFill>
              <a:srgbClr val="FFFF00"/>
            </a:solidFill>
            <a:latin typeface="BIZ UDゴシック"/>
            <a:ea typeface="BIZ UDゴシック"/>
          </a:endParaRPr>
        </a:p>
        <a:p>
          <a:pPr algn="ctr"/>
          <a:r>
            <a:rPr kumimoji="1" lang="ja-JP" altLang="en-US" sz="1200">
              <a:solidFill>
                <a:srgbClr val="FFFF00"/>
              </a:solidFill>
              <a:latin typeface="BIZ UDゴシック"/>
              <a:ea typeface="BIZ UDゴシック"/>
            </a:rPr>
            <a:t>源泉徴収票</a:t>
          </a:r>
        </a:p>
      </xdr:txBody>
    </xdr:sp>
    <xdr:clientData/>
  </xdr:twoCellAnchor>
  <xdr:twoCellAnchor>
    <xdr:from>
      <xdr:col>101</xdr:col>
      <xdr:colOff>0</xdr:colOff>
      <xdr:row>80</xdr:row>
      <xdr:rowOff>0</xdr:rowOff>
    </xdr:from>
    <xdr:to>
      <xdr:col>104</xdr:col>
      <xdr:colOff>251460</xdr:colOff>
      <xdr:row>93</xdr:row>
      <xdr:rowOff>222885</xdr:rowOff>
    </xdr:to>
    <xdr:sp macro="" textlink="">
      <xdr:nvSpPr>
        <xdr:cNvPr id="28" name="角丸四角形 27">
          <a:hlinkClick xmlns:r="http://schemas.openxmlformats.org/officeDocument/2006/relationships" r:id="rId3"/>
        </xdr:cNvPr>
        <xdr:cNvSpPr/>
      </xdr:nvSpPr>
      <xdr:spPr>
        <a:xfrm>
          <a:off x="11689080" y="3093720"/>
          <a:ext cx="1028700" cy="626745"/>
        </a:xfrm>
        <a:prstGeom prst="roundRect">
          <a:avLst/>
        </a:prstGeom>
        <a:solidFill>
          <a:schemeClr val="accent1">
            <a:lumMod val="75000"/>
          </a:schemeClr>
        </a:solidFill>
        <a:effectLst>
          <a:glow rad="228600">
            <a:schemeClr val="accent4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FF00"/>
              </a:solidFill>
              <a:latin typeface="BIZ UDゴシック"/>
              <a:ea typeface="BIZ UDゴシック"/>
            </a:rPr>
            <a:t>確定申告書</a:t>
          </a:r>
          <a:endParaRPr kumimoji="1" lang="en-US" altLang="ja-JP" sz="1200">
            <a:solidFill>
              <a:srgbClr val="FFFF00"/>
            </a:solidFill>
            <a:latin typeface="BIZ UDゴシック"/>
            <a:ea typeface="BIZ UDゴシック"/>
          </a:endParaRPr>
        </a:p>
        <a:p>
          <a:pPr algn="ctr"/>
          <a:r>
            <a:rPr kumimoji="1" lang="ja-JP" altLang="en-US" sz="1200">
              <a:solidFill>
                <a:srgbClr val="FFFF00"/>
              </a:solidFill>
              <a:latin typeface="BIZ UDゴシック"/>
              <a:ea typeface="BIZ UDゴシック"/>
            </a:rPr>
            <a:t>Ａ・Ｂ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66040</xdr:colOff>
      <xdr:row>6</xdr:row>
      <xdr:rowOff>467995</xdr:rowOff>
    </xdr:from>
    <xdr:to>
      <xdr:col>54</xdr:col>
      <xdr:colOff>26035</xdr:colOff>
      <xdr:row>9</xdr:row>
      <xdr:rowOff>45085</xdr:rowOff>
    </xdr:to>
    <xdr:sp macro="" textlink="">
      <xdr:nvSpPr>
        <xdr:cNvPr id="2" name="角丸四角形 1"/>
        <xdr:cNvSpPr/>
      </xdr:nvSpPr>
      <xdr:spPr>
        <a:xfrm>
          <a:off x="3411220" y="2011045"/>
          <a:ext cx="1594485" cy="655320"/>
        </a:xfrm>
        <a:prstGeom prst="roundRect">
          <a:avLst/>
        </a:prstGeom>
        <a:noFill/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41910</xdr:colOff>
      <xdr:row>15</xdr:row>
      <xdr:rowOff>80010</xdr:rowOff>
    </xdr:from>
    <xdr:to>
      <xdr:col>61</xdr:col>
      <xdr:colOff>33020</xdr:colOff>
      <xdr:row>15</xdr:row>
      <xdr:rowOff>613410</xdr:rowOff>
    </xdr:to>
    <xdr:sp macro="" textlink="">
      <xdr:nvSpPr>
        <xdr:cNvPr id="3" name="角丸四角形 2"/>
        <xdr:cNvSpPr/>
      </xdr:nvSpPr>
      <xdr:spPr>
        <a:xfrm>
          <a:off x="3023870" y="4564380"/>
          <a:ext cx="2624455" cy="533400"/>
        </a:xfrm>
        <a:prstGeom prst="roundRect">
          <a:avLst>
            <a:gd name="adj" fmla="val 10684"/>
          </a:avLst>
        </a:prstGeom>
        <a:noFill/>
        <a:ln w="7620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BIZ UDPゴシック"/>
              <a:ea typeface="BIZ UDPゴシック"/>
            </a:rPr>
            <a:t>給与所得控除後の金額が</a:t>
          </a:r>
          <a:r>
            <a:rPr kumimoji="1" lang="ja-JP" altLang="en-US" sz="1200" b="1" u="dbl">
              <a:solidFill>
                <a:srgbClr val="FF0000"/>
              </a:solidFill>
              <a:latin typeface="BIZ UDPゴシック"/>
              <a:ea typeface="BIZ UDPゴシック"/>
            </a:rPr>
            <a:t>所得額</a:t>
          </a:r>
          <a:r>
            <a:rPr kumimoji="1" lang="ja-JP" altLang="en-US" sz="1200" b="0">
              <a:solidFill>
                <a:schemeClr val="tx1"/>
              </a:solidFill>
              <a:latin typeface="BIZ UDPゴシック"/>
              <a:ea typeface="BIZ UDPゴシック"/>
            </a:rPr>
            <a:t>です。</a:t>
          </a:r>
          <a:endParaRPr kumimoji="1" lang="en-US" altLang="ja-JP" sz="1200" b="0">
            <a:solidFill>
              <a:schemeClr val="tx1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BIZ UDPゴシック"/>
              <a:ea typeface="BIZ UDPゴシック"/>
            </a:rPr>
            <a:t>こちらの金額を入力してください。</a:t>
          </a:r>
        </a:p>
      </xdr:txBody>
    </xdr:sp>
    <xdr:clientData/>
  </xdr:twoCellAnchor>
  <xdr:twoCellAnchor>
    <xdr:from>
      <xdr:col>45</xdr:col>
      <xdr:colOff>80645</xdr:colOff>
      <xdr:row>9</xdr:row>
      <xdr:rowOff>71755</xdr:rowOff>
    </xdr:from>
    <xdr:to>
      <xdr:col>45</xdr:col>
      <xdr:colOff>85090</xdr:colOff>
      <xdr:row>15</xdr:row>
      <xdr:rowOff>97790</xdr:rowOff>
    </xdr:to>
    <xdr:cxnSp macro="">
      <xdr:nvCxnSpPr>
        <xdr:cNvPr id="4" name="直線矢印コネクタ 3"/>
        <xdr:cNvCxnSpPr/>
      </xdr:nvCxnSpPr>
      <xdr:spPr>
        <a:xfrm flipH="1" flipV="1">
          <a:off x="4243070" y="2693035"/>
          <a:ext cx="4445" cy="1889125"/>
        </a:xfrm>
        <a:prstGeom prst="straightConnector1">
          <a:avLst/>
        </a:prstGeom>
        <a:ln w="76200">
          <a:solidFill>
            <a:schemeClr val="accent1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202565</xdr:colOff>
      <xdr:row>1</xdr:row>
      <xdr:rowOff>372745</xdr:rowOff>
    </xdr:from>
    <xdr:to>
      <xdr:col>90</xdr:col>
      <xdr:colOff>46355</xdr:colOff>
      <xdr:row>6</xdr:row>
      <xdr:rowOff>25400</xdr:rowOff>
    </xdr:to>
    <xdr:sp macro="" textlink="">
      <xdr:nvSpPr>
        <xdr:cNvPr id="10" name="角丸四角形 9">
          <a:hlinkClick xmlns:r="http://schemas.openxmlformats.org/officeDocument/2006/relationships" r:id="rId1"/>
        </xdr:cNvPr>
        <xdr:cNvSpPr/>
      </xdr:nvSpPr>
      <xdr:spPr>
        <a:xfrm>
          <a:off x="8269605" y="782320"/>
          <a:ext cx="1130935" cy="786130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ゴシック"/>
              <a:ea typeface="BIZ UDゴシック"/>
            </a:rPr>
            <a:t>試算に戻る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9525</xdr:colOff>
      <xdr:row>5</xdr:row>
      <xdr:rowOff>228600</xdr:rowOff>
    </xdr:from>
    <xdr:to>
      <xdr:col>59</xdr:col>
      <xdr:colOff>28575</xdr:colOff>
      <xdr:row>11</xdr:row>
      <xdr:rowOff>38735</xdr:rowOff>
    </xdr:to>
    <xdr:sp macro="" textlink="">
      <xdr:nvSpPr>
        <xdr:cNvPr id="2" name="角丸四角形 1"/>
        <xdr:cNvSpPr/>
      </xdr:nvSpPr>
      <xdr:spPr>
        <a:xfrm>
          <a:off x="3263900" y="1600200"/>
          <a:ext cx="2198370" cy="1181735"/>
        </a:xfrm>
        <a:prstGeom prst="roundRect">
          <a:avLst>
            <a:gd name="adj" fmla="val 9921"/>
          </a:avLst>
        </a:prstGeom>
        <a:noFill/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62865</xdr:colOff>
      <xdr:row>11</xdr:row>
      <xdr:rowOff>207010</xdr:rowOff>
    </xdr:from>
    <xdr:to>
      <xdr:col>63</xdr:col>
      <xdr:colOff>19050</xdr:colOff>
      <xdr:row>18</xdr:row>
      <xdr:rowOff>38735</xdr:rowOff>
    </xdr:to>
    <xdr:sp macro="" textlink="">
      <xdr:nvSpPr>
        <xdr:cNvPr id="3" name="角丸四角形 2"/>
        <xdr:cNvSpPr/>
      </xdr:nvSpPr>
      <xdr:spPr>
        <a:xfrm>
          <a:off x="3044825" y="2950210"/>
          <a:ext cx="2771140" cy="1431925"/>
        </a:xfrm>
        <a:prstGeom prst="roundRect">
          <a:avLst>
            <a:gd name="adj" fmla="val 10684"/>
          </a:avLst>
        </a:prstGeom>
        <a:solidFill>
          <a:schemeClr val="bg1"/>
        </a:solidFill>
        <a:ln w="7620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/>
              <a:ea typeface="BIZ UDPゴシック"/>
            </a:rPr>
            <a:t>年金の支払金額の合計を年金の支払金額に入力し、表示された所得金額を試算入力シートのに入力してください。</a:t>
          </a:r>
          <a:endParaRPr kumimoji="1" lang="en-US" altLang="ja-JP" sz="1200">
            <a:solidFill>
              <a:schemeClr val="tx1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/>
              <a:ea typeface="BIZ UDPゴシック"/>
            </a:rPr>
            <a:t>年金収入が</a:t>
          </a:r>
          <a:r>
            <a:rPr kumimoji="1" lang="en-US" altLang="ja-JP" sz="1200">
              <a:solidFill>
                <a:schemeClr val="tx1"/>
              </a:solidFill>
              <a:latin typeface="BIZ UDPゴシック"/>
              <a:ea typeface="BIZ UDPゴシック"/>
            </a:rPr>
            <a:t>2</a:t>
          </a:r>
          <a:r>
            <a:rPr kumimoji="1" lang="ja-JP" altLang="en-US" sz="1200">
              <a:solidFill>
                <a:schemeClr val="tx1"/>
              </a:solidFill>
              <a:latin typeface="BIZ UDPゴシック"/>
              <a:ea typeface="BIZ UDPゴシック"/>
            </a:rPr>
            <a:t>か所以上ある場合は、合計額を入力してください。（遺族年金・障害年金は除きます）</a:t>
          </a:r>
          <a:endParaRPr kumimoji="1" lang="en-US" altLang="ja-JP" sz="1200">
            <a:solidFill>
              <a:schemeClr val="tx1"/>
            </a:solidFill>
            <a:latin typeface="BIZ UDPゴシック"/>
            <a:ea typeface="BIZ UDPゴシック"/>
          </a:endParaRPr>
        </a:p>
        <a:p>
          <a:pPr algn="l"/>
          <a:endParaRPr kumimoji="1" lang="ja-JP" altLang="en-US" sz="1200">
            <a:solidFill>
              <a:schemeClr val="tx1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>
      <xdr:col>59</xdr:col>
      <xdr:colOff>41910</xdr:colOff>
      <xdr:row>7</xdr:row>
      <xdr:rowOff>38735</xdr:rowOff>
    </xdr:from>
    <xdr:to>
      <xdr:col>93</xdr:col>
      <xdr:colOff>676275</xdr:colOff>
      <xdr:row>8</xdr:row>
      <xdr:rowOff>122555</xdr:rowOff>
    </xdr:to>
    <xdr:cxnSp macro="">
      <xdr:nvCxnSpPr>
        <xdr:cNvPr id="4" name="直線矢印コネクタ 3"/>
        <xdr:cNvCxnSpPr/>
      </xdr:nvCxnSpPr>
      <xdr:spPr>
        <a:xfrm flipV="1">
          <a:off x="5475605" y="1867535"/>
          <a:ext cx="3714115" cy="312420"/>
        </a:xfrm>
        <a:prstGeom prst="straightConnector1">
          <a:avLst/>
        </a:prstGeom>
        <a:ln w="76200">
          <a:solidFill>
            <a:schemeClr val="accent1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</xdr:col>
      <xdr:colOff>648335</xdr:colOff>
      <xdr:row>9</xdr:row>
      <xdr:rowOff>152400</xdr:rowOff>
    </xdr:from>
    <xdr:to>
      <xdr:col>94</xdr:col>
      <xdr:colOff>1181735</xdr:colOff>
      <xdr:row>12</xdr:row>
      <xdr:rowOff>104775</xdr:rowOff>
    </xdr:to>
    <xdr:sp macro="" textlink="">
      <xdr:nvSpPr>
        <xdr:cNvPr id="6" name="下矢印 5"/>
        <xdr:cNvSpPr/>
      </xdr:nvSpPr>
      <xdr:spPr>
        <a:xfrm>
          <a:off x="9847580" y="2438400"/>
          <a:ext cx="533400" cy="638175"/>
        </a:xfrm>
        <a:prstGeom prst="downArrow">
          <a:avLst/>
        </a:prstGeom>
        <a:solidFill>
          <a:schemeClr val="bg1"/>
        </a:solidFill>
        <a:ln w="57150"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94</xdr:col>
      <xdr:colOff>16510</xdr:colOff>
      <xdr:row>0</xdr:row>
      <xdr:rowOff>198755</xdr:rowOff>
    </xdr:from>
    <xdr:to>
      <xdr:col>94</xdr:col>
      <xdr:colOff>1151890</xdr:colOff>
      <xdr:row>3</xdr:row>
      <xdr:rowOff>121285</xdr:rowOff>
    </xdr:to>
    <xdr:sp macro="" textlink="">
      <xdr:nvSpPr>
        <xdr:cNvPr id="8" name="角丸四角形 7">
          <a:hlinkClick xmlns:r="http://schemas.openxmlformats.org/officeDocument/2006/relationships" r:id="rId1"/>
        </xdr:cNvPr>
        <xdr:cNvSpPr/>
      </xdr:nvSpPr>
      <xdr:spPr>
        <a:xfrm>
          <a:off x="9215755" y="198755"/>
          <a:ext cx="1135380" cy="836930"/>
        </a:xfrm>
        <a:prstGeom prst="roundRect">
          <a:avLst/>
        </a:prstGeom>
        <a:solidFill>
          <a:srgbClr val="E7E6E6">
            <a:lumMod val="75000"/>
          </a:srgbClr>
        </a:solidFill>
        <a:ln w="12700" cap="flat" cmpd="sng" algn="ctr">
          <a:noFill/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/>
              <a:ea typeface="BIZ UDゴシック"/>
              <a:cs typeface="+mn-cs"/>
            </a:rPr>
            <a:t>試算に戻る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4</xdr:row>
      <xdr:rowOff>71120</xdr:rowOff>
    </xdr:from>
    <xdr:to>
      <xdr:col>20</xdr:col>
      <xdr:colOff>66675</xdr:colOff>
      <xdr:row>39</xdr:row>
      <xdr:rowOff>133350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rcRect l="26460" t="19539" r="39888" b="21381"/>
        <a:stretch>
          <a:fillRect/>
        </a:stretch>
      </xdr:blipFill>
      <xdr:spPr>
        <a:xfrm>
          <a:off x="6125845" y="1008380"/>
          <a:ext cx="6153150" cy="567626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11</xdr:col>
      <xdr:colOff>361950</xdr:colOff>
      <xdr:row>37</xdr:row>
      <xdr:rowOff>247650</xdr:rowOff>
    </xdr:from>
    <xdr:to>
      <xdr:col>15</xdr:col>
      <xdr:colOff>352425</xdr:colOff>
      <xdr:row>39</xdr:row>
      <xdr:rowOff>26670</xdr:rowOff>
    </xdr:to>
    <xdr:sp macro="" textlink="">
      <xdr:nvSpPr>
        <xdr:cNvPr id="3" name="角丸四角形 2"/>
        <xdr:cNvSpPr/>
      </xdr:nvSpPr>
      <xdr:spPr>
        <a:xfrm>
          <a:off x="6402070" y="6372225"/>
          <a:ext cx="2733675" cy="205740"/>
        </a:xfrm>
        <a:prstGeom prst="roundRect">
          <a:avLst>
            <a:gd name="adj" fmla="val 6838"/>
          </a:avLst>
        </a:prstGeom>
        <a:noFill/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9525</xdr:colOff>
      <xdr:row>4</xdr:row>
      <xdr:rowOff>26670</xdr:rowOff>
    </xdr:from>
    <xdr:to>
      <xdr:col>9</xdr:col>
      <xdr:colOff>523875</xdr:colOff>
      <xdr:row>30</xdr:row>
      <xdr:rowOff>35560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rcRect l="28702" t="20280" r="42439" b="36288"/>
        <a:stretch>
          <a:fillRect/>
        </a:stretch>
      </xdr:blipFill>
      <xdr:spPr>
        <a:xfrm>
          <a:off x="328930" y="963930"/>
          <a:ext cx="5267960" cy="416941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</xdr:col>
      <xdr:colOff>161925</xdr:colOff>
      <xdr:row>28</xdr:row>
      <xdr:rowOff>0</xdr:rowOff>
    </xdr:from>
    <xdr:to>
      <xdr:col>6</xdr:col>
      <xdr:colOff>66675</xdr:colOff>
      <xdr:row>29</xdr:row>
      <xdr:rowOff>71120</xdr:rowOff>
    </xdr:to>
    <xdr:sp macro="" textlink="">
      <xdr:nvSpPr>
        <xdr:cNvPr id="5" name="角丸四角形 4"/>
        <xdr:cNvSpPr/>
      </xdr:nvSpPr>
      <xdr:spPr>
        <a:xfrm>
          <a:off x="800735" y="4777740"/>
          <a:ext cx="2281555" cy="231140"/>
        </a:xfrm>
        <a:prstGeom prst="roundRect">
          <a:avLst>
            <a:gd name="adj" fmla="val 7233"/>
          </a:avLst>
        </a:prstGeom>
        <a:noFill/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247650</xdr:colOff>
      <xdr:row>33</xdr:row>
      <xdr:rowOff>115570</xdr:rowOff>
    </xdr:from>
    <xdr:to>
      <xdr:col>8</xdr:col>
      <xdr:colOff>333375</xdr:colOff>
      <xdr:row>37</xdr:row>
      <xdr:rowOff>104775</xdr:rowOff>
    </xdr:to>
    <xdr:sp macro="" textlink="">
      <xdr:nvSpPr>
        <xdr:cNvPr id="6" name="角丸四角形 5"/>
        <xdr:cNvSpPr/>
      </xdr:nvSpPr>
      <xdr:spPr>
        <a:xfrm>
          <a:off x="886460" y="5693410"/>
          <a:ext cx="3834130" cy="535940"/>
        </a:xfrm>
        <a:prstGeom prst="roundRect">
          <a:avLst>
            <a:gd name="adj" fmla="val 10684"/>
          </a:avLst>
        </a:prstGeom>
        <a:solidFill>
          <a:schemeClr val="bg1"/>
        </a:solidFill>
        <a:ln w="7620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/>
              <a:ea typeface="BIZ UDPゴシック"/>
            </a:rPr>
            <a:t>確定申告書で入力する場合は、給与所得及び年金所得は入力せず、所得金額等の合計を入力してください。</a:t>
          </a:r>
        </a:p>
      </xdr:txBody>
    </xdr:sp>
    <xdr:clientData/>
  </xdr:twoCellAnchor>
  <xdr:twoCellAnchor>
    <xdr:from>
      <xdr:col>8</xdr:col>
      <xdr:colOff>333375</xdr:colOff>
      <xdr:row>35</xdr:row>
      <xdr:rowOff>62230</xdr:rowOff>
    </xdr:from>
    <xdr:to>
      <xdr:col>11</xdr:col>
      <xdr:colOff>323850</xdr:colOff>
      <xdr:row>38</xdr:row>
      <xdr:rowOff>97790</xdr:rowOff>
    </xdr:to>
    <xdr:cxnSp macro="">
      <xdr:nvCxnSpPr>
        <xdr:cNvPr id="7" name="直線矢印コネクタ 6"/>
        <xdr:cNvCxnSpPr>
          <a:stCxn id="6" idx="3"/>
        </xdr:cNvCxnSpPr>
      </xdr:nvCxnSpPr>
      <xdr:spPr>
        <a:xfrm>
          <a:off x="4720590" y="5960110"/>
          <a:ext cx="1643380" cy="528955"/>
        </a:xfrm>
        <a:prstGeom prst="straightConnector1">
          <a:avLst/>
        </a:prstGeom>
        <a:ln w="76200">
          <a:solidFill>
            <a:schemeClr val="accent1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30</xdr:row>
      <xdr:rowOff>35560</xdr:rowOff>
    </xdr:from>
    <xdr:to>
      <xdr:col>3</xdr:col>
      <xdr:colOff>628650</xdr:colOff>
      <xdr:row>33</xdr:row>
      <xdr:rowOff>97790</xdr:rowOff>
    </xdr:to>
    <xdr:cxnSp macro="">
      <xdr:nvCxnSpPr>
        <xdr:cNvPr id="8" name="直線矢印コネクタ 7"/>
        <xdr:cNvCxnSpPr/>
      </xdr:nvCxnSpPr>
      <xdr:spPr>
        <a:xfrm flipH="1" flipV="1">
          <a:off x="1586865" y="5133340"/>
          <a:ext cx="0" cy="542290"/>
        </a:xfrm>
        <a:prstGeom prst="straightConnector1">
          <a:avLst/>
        </a:prstGeom>
        <a:ln w="76200">
          <a:solidFill>
            <a:schemeClr val="accent1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323850</xdr:colOff>
      <xdr:row>0</xdr:row>
      <xdr:rowOff>76200</xdr:rowOff>
    </xdr:from>
    <xdr:to>
      <xdr:col>20</xdr:col>
      <xdr:colOff>86360</xdr:colOff>
      <xdr:row>3</xdr:row>
      <xdr:rowOff>161290</xdr:rowOff>
    </xdr:to>
    <xdr:sp macro="" textlink="">
      <xdr:nvSpPr>
        <xdr:cNvPr id="16" name="角丸四角形 15">
          <a:hlinkClick xmlns:r="http://schemas.openxmlformats.org/officeDocument/2006/relationships" r:id="rId3"/>
        </xdr:cNvPr>
        <xdr:cNvSpPr/>
      </xdr:nvSpPr>
      <xdr:spPr>
        <a:xfrm>
          <a:off x="11164570" y="76200"/>
          <a:ext cx="1134110" cy="816610"/>
        </a:xfrm>
        <a:prstGeom prst="roundRect">
          <a:avLst/>
        </a:prstGeom>
        <a:solidFill>
          <a:srgbClr val="E7E6E6">
            <a:lumMod val="75000"/>
          </a:srgbClr>
        </a:solidFill>
        <a:ln w="12700" cap="flat" cmpd="sng" algn="ctr">
          <a:noFill/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/>
              <a:ea typeface="BIZ UDゴシック"/>
              <a:cs typeface="+mn-cs"/>
            </a:rPr>
            <a:t>試算に戻る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 tint="-0.249977111117893"/>
    <pageSetUpPr fitToPage="1"/>
  </sheetPr>
  <dimension ref="A1:CV111"/>
  <sheetViews>
    <sheetView showGridLines="0" tabSelected="1" zoomScaleNormal="100" zoomScaleSheetLayoutView="130" workbookViewId="0">
      <selection activeCell="F29" sqref="F29:I29"/>
    </sheetView>
  </sheetViews>
  <sheetFormatPr defaultColWidth="3.3984375" defaultRowHeight="20.100000000000001" customHeight="1"/>
  <cols>
    <col min="1" max="1" width="3.3984375" style="1"/>
    <col min="2" max="2" width="0.8984375" style="1" customWidth="1"/>
    <col min="3" max="11" width="3.3984375" style="1"/>
    <col min="12" max="12" width="6.09765625" style="1" customWidth="1"/>
    <col min="13" max="19" width="3.3984375" style="1"/>
    <col min="20" max="20" width="0.8984375" style="1" customWidth="1"/>
    <col min="21" max="23" width="3.3984375" style="1"/>
    <col min="24" max="25" width="3.3984375" style="1" hidden="1" customWidth="1"/>
    <col min="26" max="26" width="0.8984375" style="1" hidden="1" customWidth="1"/>
    <col min="27" max="33" width="3.3984375" style="1" hidden="1" customWidth="1"/>
    <col min="34" max="34" width="0.8984375" style="1" hidden="1" customWidth="1"/>
    <col min="35" max="39" width="3.3984375" style="1" hidden="1" customWidth="1"/>
    <col min="40" max="41" width="3.3984375" style="1"/>
    <col min="42" max="42" width="0.8984375" style="1" customWidth="1"/>
    <col min="43" max="47" width="3.3984375" style="1"/>
    <col min="48" max="49" width="3.3984375" style="1" hidden="1" customWidth="1"/>
    <col min="50" max="50" width="0.8984375" style="1" hidden="1" customWidth="1"/>
    <col min="51" max="57" width="3.3984375" style="1" hidden="1" customWidth="1"/>
    <col min="58" max="58" width="0.8984375" style="1" hidden="1" customWidth="1"/>
    <col min="59" max="62" width="3.3984375" style="1" hidden="1" customWidth="1"/>
    <col min="63" max="63" width="0.8984375" style="1" hidden="1" customWidth="1"/>
    <col min="64" max="70" width="3.3984375" style="1" hidden="1" customWidth="1"/>
    <col min="71" max="71" width="0.8984375" style="1" hidden="1" customWidth="1"/>
    <col min="72" max="78" width="3.3984375" style="1" hidden="1" customWidth="1"/>
    <col min="79" max="79" width="0.8984375" style="1" hidden="1" customWidth="1"/>
    <col min="80" max="84" width="3.3984375" style="1" hidden="1" customWidth="1"/>
    <col min="85" max="86" width="3.3984375" style="1"/>
    <col min="87" max="87" width="0.8984375" style="1" customWidth="1"/>
    <col min="88" max="94" width="3.3984375" style="1"/>
    <col min="95" max="95" width="0.8984375" style="1" customWidth="1"/>
    <col min="96" max="16384" width="3.3984375" style="1"/>
  </cols>
  <sheetData>
    <row r="1" spans="1:100" ht="20.100000000000001" customHeight="1">
      <c r="A1" s="2" t="s">
        <v>161</v>
      </c>
      <c r="S1" s="2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</row>
    <row r="2" spans="1:100" ht="20.100000000000001" customHeight="1">
      <c r="A2" s="186" t="s">
        <v>162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/>
      <c r="CN2" s="186"/>
      <c r="CO2" s="186"/>
      <c r="CP2" s="186"/>
      <c r="CQ2" s="186"/>
      <c r="CR2" s="186"/>
      <c r="CS2" s="186"/>
      <c r="CT2" s="186"/>
      <c r="CU2" s="186"/>
      <c r="CV2" s="186"/>
    </row>
    <row r="3" spans="1:100" ht="20.100000000000001" customHeight="1">
      <c r="A3" s="3"/>
      <c r="AS3" s="9" t="s">
        <v>2</v>
      </c>
      <c r="CJ3" s="9" t="s">
        <v>38</v>
      </c>
      <c r="CR3" s="9" t="s">
        <v>37</v>
      </c>
    </row>
    <row r="4" spans="1:100" ht="20.100000000000001" customHeight="1">
      <c r="P4" s="23"/>
      <c r="AS4" s="187" t="str">
        <f>IF(BG29="","",IF(BG29=0.7,7,IF(BG29=0.5,5,IF(BG29=0.2,2,""))))</f>
        <v/>
      </c>
      <c r="AT4" s="187"/>
      <c r="AU4" s="36" t="s">
        <v>9</v>
      </c>
      <c r="CJ4" s="188">
        <f>ROUNDDOWN(CR4/12,-2)</f>
        <v>0</v>
      </c>
      <c r="CK4" s="188"/>
      <c r="CL4" s="188"/>
      <c r="CM4" s="188"/>
      <c r="CN4" s="34" t="s">
        <v>11</v>
      </c>
      <c r="CR4" s="188">
        <f>IF(AND(CR7="〇",CR9="〇"),MIN($BL$9,$CR$29+$CR$42+$CR$55+$CR$68+$CR$81+$CR$94),IF(AND(CR7="×",CR9="〇"),MIN($BL$11,$CR$29+$CR$42+$CR$55+$CR$68+$CR$81+$CR$94),IF(AND(CR7="×",CR9="×"),MIN($BL$13,$CR$29+$CR$42+$CR$55+$CR$68+$CR$81+$CR$94),"")))</f>
        <v>0</v>
      </c>
      <c r="CS4" s="188"/>
      <c r="CT4" s="188"/>
      <c r="CU4" s="188"/>
      <c r="CV4" s="34" t="s">
        <v>11</v>
      </c>
    </row>
    <row r="5" spans="1:100" ht="19.5" customHeight="1">
      <c r="A5" s="4"/>
      <c r="C5" s="9" t="s">
        <v>4</v>
      </c>
      <c r="I5" s="19" t="str">
        <f>IF(M42="している",COUNT(U29:V94),IF(M42="していない",COUNT(U42:V94),""))</f>
        <v/>
      </c>
      <c r="J5" s="10" t="s">
        <v>0</v>
      </c>
      <c r="CR5" s="9"/>
    </row>
    <row r="6" spans="1:100" ht="6" hidden="1" customHeight="1">
      <c r="A6" s="5"/>
      <c r="C6" s="9"/>
      <c r="I6" s="20"/>
      <c r="J6" s="10"/>
      <c r="CR6" s="9"/>
    </row>
    <row r="7" spans="1:100" ht="20.100000000000001" hidden="1" customHeight="1">
      <c r="A7" s="5"/>
      <c r="C7" s="9"/>
      <c r="I7" s="20"/>
      <c r="J7" s="10"/>
      <c r="CN7" s="35" t="s">
        <v>168</v>
      </c>
      <c r="CR7" s="189" t="str">
        <f>IF(COUNTIF($C$15:$I$19,"あり")&gt;0,"〇","×")</f>
        <v>×</v>
      </c>
      <c r="CS7" s="189"/>
    </row>
    <row r="8" spans="1:100" ht="6" hidden="1" customHeight="1">
      <c r="A8" s="5"/>
      <c r="C8" s="9"/>
      <c r="I8" s="20"/>
      <c r="J8" s="10"/>
    </row>
    <row r="9" spans="1:100" ht="20.100000000000001" hidden="1" customHeight="1">
      <c r="A9" s="170" t="s">
        <v>2</v>
      </c>
      <c r="B9" s="7"/>
      <c r="C9" s="10">
        <v>7</v>
      </c>
      <c r="D9" s="1" t="s">
        <v>9</v>
      </c>
      <c r="E9" s="182">
        <v>430000</v>
      </c>
      <c r="F9" s="182"/>
      <c r="G9" s="182"/>
      <c r="H9" s="182"/>
      <c r="I9" s="10" t="s">
        <v>11</v>
      </c>
      <c r="S9" s="170" t="s">
        <v>170</v>
      </c>
      <c r="T9" s="7"/>
      <c r="U9" s="180" t="s">
        <v>137</v>
      </c>
      <c r="V9" s="180"/>
      <c r="W9" s="184">
        <v>6.7</v>
      </c>
      <c r="X9" s="184"/>
      <c r="Y9" s="184"/>
      <c r="Z9" s="184"/>
      <c r="AA9" s="10" t="s">
        <v>139</v>
      </c>
      <c r="AB9" s="10"/>
      <c r="AO9" s="170" t="s">
        <v>141</v>
      </c>
      <c r="AP9" s="10"/>
      <c r="AQ9" s="190">
        <v>430000</v>
      </c>
      <c r="AR9" s="190"/>
      <c r="AS9" s="190"/>
      <c r="AT9" s="190"/>
      <c r="AU9" s="10" t="s">
        <v>11</v>
      </c>
      <c r="AW9" s="170" t="s">
        <v>157</v>
      </c>
      <c r="AX9" s="10"/>
      <c r="AY9" s="180" t="s">
        <v>137</v>
      </c>
      <c r="AZ9" s="180"/>
      <c r="BA9" s="182">
        <v>670000</v>
      </c>
      <c r="BB9" s="182"/>
      <c r="BC9" s="182"/>
      <c r="BD9" s="182"/>
      <c r="BE9" s="10" t="s">
        <v>11</v>
      </c>
      <c r="BF9" s="10"/>
      <c r="BG9" s="10"/>
      <c r="BH9" s="180" t="s">
        <v>147</v>
      </c>
      <c r="BI9" s="180"/>
      <c r="BJ9" s="180"/>
      <c r="BK9" s="180"/>
      <c r="BL9" s="167">
        <f>BA9+BA11+BA13+BA15</f>
        <v>1130000</v>
      </c>
      <c r="BM9" s="167"/>
      <c r="BN9" s="167"/>
      <c r="BO9" s="167"/>
      <c r="BP9" s="10" t="s">
        <v>11</v>
      </c>
      <c r="CN9" s="35" t="s">
        <v>169</v>
      </c>
      <c r="CR9" s="189" t="str">
        <f>IF(COUNTIF($C$21:$I$25,"あり")&gt;0,"〇","×")</f>
        <v>×</v>
      </c>
      <c r="CS9" s="189"/>
    </row>
    <row r="10" spans="1:100" ht="6" hidden="1" customHeight="1">
      <c r="A10" s="170"/>
      <c r="B10" s="7"/>
      <c r="C10" s="10"/>
      <c r="E10" s="10"/>
      <c r="F10" s="10"/>
      <c r="G10" s="10"/>
      <c r="H10" s="10"/>
      <c r="I10" s="10"/>
      <c r="S10" s="170"/>
      <c r="T10" s="7"/>
      <c r="U10" s="10"/>
      <c r="W10" s="14"/>
      <c r="X10" s="14"/>
      <c r="Y10" s="14"/>
      <c r="Z10" s="14"/>
      <c r="AO10" s="170"/>
      <c r="AP10" s="10"/>
      <c r="AW10" s="170"/>
      <c r="AX10" s="10"/>
      <c r="AY10" s="10"/>
      <c r="BA10" s="14"/>
      <c r="BB10" s="14"/>
      <c r="BC10" s="14"/>
      <c r="BD10" s="14"/>
    </row>
    <row r="11" spans="1:100" ht="20.100000000000001" hidden="1" customHeight="1">
      <c r="A11" s="170"/>
      <c r="B11" s="7"/>
      <c r="C11" s="10">
        <v>5</v>
      </c>
      <c r="D11" s="1" t="s">
        <v>9</v>
      </c>
      <c r="E11" s="167" t="str">
        <f>IF($I$5="","",$AQ$9+K11*$I$5)</f>
        <v/>
      </c>
      <c r="F11" s="167"/>
      <c r="G11" s="167"/>
      <c r="H11" s="167"/>
      <c r="I11" s="10" t="s">
        <v>11</v>
      </c>
      <c r="K11" s="182">
        <v>310000</v>
      </c>
      <c r="L11" s="182"/>
      <c r="M11" s="182"/>
      <c r="N11" s="182"/>
      <c r="O11" s="182"/>
      <c r="P11" s="10" t="s">
        <v>11</v>
      </c>
      <c r="S11" s="170"/>
      <c r="T11" s="7"/>
      <c r="U11" s="180" t="s">
        <v>138</v>
      </c>
      <c r="V11" s="180"/>
      <c r="W11" s="184">
        <v>3.08</v>
      </c>
      <c r="X11" s="184"/>
      <c r="Y11" s="184"/>
      <c r="Z11" s="184"/>
      <c r="AA11" s="10" t="s">
        <v>139</v>
      </c>
      <c r="AB11" s="10"/>
      <c r="AO11" s="170"/>
      <c r="AP11" s="10"/>
      <c r="AW11" s="170"/>
      <c r="AX11" s="10"/>
      <c r="AY11" s="180" t="s">
        <v>138</v>
      </c>
      <c r="AZ11" s="180"/>
      <c r="BA11" s="182">
        <v>260000</v>
      </c>
      <c r="BB11" s="182"/>
      <c r="BC11" s="182"/>
      <c r="BD11" s="182"/>
      <c r="BE11" s="10" t="s">
        <v>11</v>
      </c>
      <c r="BF11" s="10"/>
      <c r="BG11" s="10"/>
      <c r="BH11" s="180" t="s">
        <v>163</v>
      </c>
      <c r="BI11" s="180"/>
      <c r="BJ11" s="180"/>
      <c r="BK11" s="180"/>
      <c r="BL11" s="167">
        <f>BA9+BA11+BA15</f>
        <v>960000</v>
      </c>
      <c r="BM11" s="167"/>
      <c r="BN11" s="167"/>
      <c r="BO11" s="167"/>
      <c r="BP11" s="10" t="s">
        <v>11</v>
      </c>
      <c r="CN11" s="35" t="s">
        <v>82</v>
      </c>
      <c r="CR11" s="185">
        <f>CR29+CR42+CR55+CR68+CR81+CR94</f>
        <v>0</v>
      </c>
      <c r="CS11" s="185"/>
      <c r="CT11" s="185"/>
      <c r="CU11" s="185"/>
      <c r="CV11" s="10" t="s">
        <v>11</v>
      </c>
    </row>
    <row r="12" spans="1:100" ht="6" hidden="1" customHeight="1">
      <c r="A12" s="170"/>
      <c r="B12" s="7"/>
      <c r="C12" s="10"/>
      <c r="E12" s="10"/>
      <c r="F12" s="10"/>
      <c r="G12" s="10"/>
      <c r="H12" s="10"/>
      <c r="I12" s="10"/>
      <c r="S12" s="170"/>
      <c r="T12" s="7"/>
      <c r="U12" s="10"/>
      <c r="W12" s="14"/>
      <c r="X12" s="14"/>
      <c r="Y12" s="14"/>
      <c r="Z12" s="14"/>
      <c r="AO12" s="170"/>
      <c r="AP12" s="10"/>
      <c r="AW12" s="170"/>
      <c r="AX12" s="10"/>
      <c r="AY12" s="10"/>
      <c r="BA12" s="14"/>
      <c r="BB12" s="14"/>
      <c r="BC12" s="14"/>
      <c r="BD12" s="14"/>
    </row>
    <row r="13" spans="1:100" ht="20.100000000000001" hidden="1" customHeight="1">
      <c r="A13" s="170"/>
      <c r="B13" s="7"/>
      <c r="C13" s="10">
        <v>2</v>
      </c>
      <c r="D13" s="1" t="s">
        <v>9</v>
      </c>
      <c r="E13" s="167" t="str">
        <f>IF($I$5="","",$AQ$9+K13*$I$5)</f>
        <v/>
      </c>
      <c r="F13" s="167"/>
      <c r="G13" s="167"/>
      <c r="H13" s="167"/>
      <c r="I13" s="10" t="s">
        <v>11</v>
      </c>
      <c r="K13" s="182">
        <v>570000</v>
      </c>
      <c r="L13" s="182"/>
      <c r="M13" s="182"/>
      <c r="N13" s="182"/>
      <c r="O13" s="182"/>
      <c r="P13" s="10" t="s">
        <v>11</v>
      </c>
      <c r="S13" s="170"/>
      <c r="T13" s="7"/>
      <c r="U13" s="180" t="s">
        <v>47</v>
      </c>
      <c r="V13" s="180"/>
      <c r="W13" s="184">
        <v>2.4699999999999998</v>
      </c>
      <c r="X13" s="184"/>
      <c r="Y13" s="184"/>
      <c r="Z13" s="184"/>
      <c r="AA13" s="10" t="s">
        <v>139</v>
      </c>
      <c r="AB13" s="10"/>
      <c r="AO13" s="170"/>
      <c r="AP13" s="10"/>
      <c r="AW13" s="170"/>
      <c r="AX13" s="10"/>
      <c r="AY13" s="180" t="s">
        <v>47</v>
      </c>
      <c r="AZ13" s="180"/>
      <c r="BA13" s="182">
        <v>170000</v>
      </c>
      <c r="BB13" s="182"/>
      <c r="BC13" s="182"/>
      <c r="BD13" s="182"/>
      <c r="BE13" s="10" t="s">
        <v>11</v>
      </c>
      <c r="BF13" s="10"/>
      <c r="BG13" s="10"/>
      <c r="BH13" s="180" t="s">
        <v>164</v>
      </c>
      <c r="BI13" s="180"/>
      <c r="BJ13" s="180"/>
      <c r="BK13" s="180"/>
      <c r="BL13" s="167">
        <f>BA9+BA11</f>
        <v>930000</v>
      </c>
      <c r="BM13" s="167"/>
      <c r="BN13" s="167"/>
      <c r="BO13" s="167"/>
      <c r="BP13" s="10" t="s">
        <v>11</v>
      </c>
    </row>
    <row r="14" spans="1:100" ht="6" hidden="1" customHeight="1">
      <c r="A14" s="6"/>
      <c r="B14" s="7"/>
      <c r="C14" s="10"/>
      <c r="E14" s="14"/>
      <c r="F14" s="14"/>
      <c r="G14" s="14"/>
      <c r="H14" s="14"/>
      <c r="I14" s="10"/>
      <c r="S14" s="170"/>
      <c r="AW14" s="170"/>
      <c r="BF14" s="10"/>
      <c r="BG14" s="10"/>
    </row>
    <row r="15" spans="1:100" ht="20.100000000000001" hidden="1" customHeight="1">
      <c r="A15" s="170" t="s">
        <v>77</v>
      </c>
      <c r="B15" s="7"/>
      <c r="C15" s="10" t="s">
        <v>148</v>
      </c>
      <c r="D15" s="180" t="str">
        <f>IF(OR($M$42="していない",$U$29=""),"なし",IF(AND($U$29&gt;=40,$U$29&lt;65),"あり","なし"))</f>
        <v>なし</v>
      </c>
      <c r="E15" s="180"/>
      <c r="F15" s="14"/>
      <c r="G15" s="10" t="s">
        <v>151</v>
      </c>
      <c r="H15" s="180" t="str">
        <f>IF($U$68="","なし",IF(AND($U$68&gt;=40,$U$68&lt;65),"あり","なし"))</f>
        <v>なし</v>
      </c>
      <c r="I15" s="180"/>
      <c r="S15" s="170"/>
      <c r="U15" s="180" t="s">
        <v>160</v>
      </c>
      <c r="V15" s="180"/>
      <c r="W15" s="184">
        <v>0.26</v>
      </c>
      <c r="X15" s="184"/>
      <c r="Y15" s="184"/>
      <c r="Z15" s="184"/>
      <c r="AA15" s="10" t="s">
        <v>139</v>
      </c>
      <c r="AW15" s="170"/>
      <c r="AY15" s="180" t="s">
        <v>160</v>
      </c>
      <c r="AZ15" s="180"/>
      <c r="BA15" s="182">
        <v>30000</v>
      </c>
      <c r="BB15" s="182"/>
      <c r="BC15" s="182"/>
      <c r="BD15" s="182"/>
      <c r="BE15" s="10" t="s">
        <v>11</v>
      </c>
      <c r="BF15" s="10"/>
      <c r="BG15" s="10"/>
    </row>
    <row r="16" spans="1:100" ht="6" hidden="1" customHeight="1">
      <c r="A16" s="170"/>
      <c r="B16" s="7"/>
      <c r="C16" s="10"/>
      <c r="E16" s="14"/>
      <c r="F16" s="14"/>
      <c r="G16" s="10"/>
      <c r="I16" s="14"/>
      <c r="AW16" s="29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</row>
    <row r="17" spans="1:100" ht="20.100000000000001" hidden="1" customHeight="1">
      <c r="A17" s="170"/>
      <c r="B17" s="7"/>
      <c r="C17" s="10" t="s">
        <v>149</v>
      </c>
      <c r="D17" s="180" t="str">
        <f>IF($U$42="","なし",IF(AND($U$42&gt;=40,$U$42&lt;65),"あり","なし"))</f>
        <v>なし</v>
      </c>
      <c r="E17" s="180"/>
      <c r="F17" s="14"/>
      <c r="G17" s="10" t="s">
        <v>152</v>
      </c>
      <c r="H17" s="180" t="str">
        <f>IF($U$81="","なし",IF(AND($U$81&gt;=40,$U$81&lt;65),"あり","なし"))</f>
        <v>なし</v>
      </c>
      <c r="I17" s="180"/>
      <c r="S17" s="171" t="s">
        <v>140</v>
      </c>
      <c r="T17" s="7"/>
      <c r="U17" s="180" t="s">
        <v>137</v>
      </c>
      <c r="V17" s="180"/>
      <c r="W17" s="182">
        <v>40400</v>
      </c>
      <c r="X17" s="182"/>
      <c r="Y17" s="182"/>
      <c r="Z17" s="182"/>
      <c r="AA17" s="10" t="s">
        <v>11</v>
      </c>
      <c r="AW17" s="29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</row>
    <row r="18" spans="1:100" ht="6" hidden="1" customHeight="1">
      <c r="A18" s="170"/>
      <c r="B18" s="7"/>
      <c r="C18" s="10"/>
      <c r="E18" s="14"/>
      <c r="F18" s="14"/>
      <c r="G18" s="10"/>
      <c r="I18" s="14"/>
      <c r="S18" s="171"/>
      <c r="T18" s="7"/>
      <c r="U18" s="10"/>
      <c r="W18" s="14"/>
      <c r="X18" s="14"/>
      <c r="Y18" s="14"/>
      <c r="Z18" s="14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</row>
    <row r="19" spans="1:100" ht="20.100000000000001" hidden="1" customHeight="1">
      <c r="A19" s="170"/>
      <c r="B19" s="7"/>
      <c r="C19" s="10" t="s">
        <v>150</v>
      </c>
      <c r="D19" s="180" t="str">
        <f>IF($U$55="","なし",IF(AND($U$55&gt;=40,$U$55&lt;65),"あり","なし"))</f>
        <v>なし</v>
      </c>
      <c r="E19" s="180"/>
      <c r="F19" s="14"/>
      <c r="G19" s="10" t="s">
        <v>144</v>
      </c>
      <c r="H19" s="180" t="str">
        <f>IF($U$94="","なし",IF(AND($U$94&gt;=40,$U$94&lt;65),"あり","なし"))</f>
        <v>なし</v>
      </c>
      <c r="I19" s="180"/>
      <c r="S19" s="171"/>
      <c r="T19" s="7"/>
      <c r="U19" s="180" t="s">
        <v>138</v>
      </c>
      <c r="V19" s="180"/>
      <c r="W19" s="182">
        <v>19000</v>
      </c>
      <c r="X19" s="182"/>
      <c r="Y19" s="182"/>
      <c r="Z19" s="182"/>
      <c r="AA19" s="10" t="s">
        <v>11</v>
      </c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</row>
    <row r="20" spans="1:100" ht="6" hidden="1" customHeight="1">
      <c r="A20" s="6"/>
      <c r="B20" s="7"/>
      <c r="C20" s="10"/>
      <c r="E20" s="14"/>
      <c r="F20" s="14"/>
      <c r="G20" s="14"/>
      <c r="H20" s="14"/>
      <c r="I20" s="10"/>
      <c r="S20" s="171"/>
      <c r="T20" s="7"/>
      <c r="U20" s="10"/>
      <c r="W20" s="14"/>
      <c r="X20" s="14"/>
      <c r="Y20" s="14"/>
      <c r="Z20" s="14"/>
      <c r="BE20" s="30"/>
      <c r="BF20" s="33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</row>
    <row r="21" spans="1:100" ht="20.100000000000001" hidden="1" customHeight="1">
      <c r="A21" s="170" t="s">
        <v>165</v>
      </c>
      <c r="B21" s="7"/>
      <c r="C21" s="10" t="s">
        <v>148</v>
      </c>
      <c r="D21" s="180" t="str">
        <f>IF(OR($M$42="していない",$U$29=""),"なし",IF(AND($U$29&gt;=0,$U$29&lt;18),"なし","あり"))</f>
        <v>なし</v>
      </c>
      <c r="E21" s="180"/>
      <c r="F21" s="14"/>
      <c r="G21" s="10" t="s">
        <v>151</v>
      </c>
      <c r="H21" s="180" t="str">
        <f>IF($U$68="","なし",IF(AND($U$68&gt;=0,$U$68&lt;18),"なし","あり"))</f>
        <v>なし</v>
      </c>
      <c r="I21" s="180"/>
      <c r="S21" s="171"/>
      <c r="T21" s="7"/>
      <c r="U21" s="180" t="s">
        <v>47</v>
      </c>
      <c r="V21" s="180"/>
      <c r="W21" s="182">
        <v>18000</v>
      </c>
      <c r="X21" s="182"/>
      <c r="Y21" s="182"/>
      <c r="Z21" s="182"/>
      <c r="AA21" s="10" t="s">
        <v>11</v>
      </c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</row>
    <row r="22" spans="1:100" ht="6" hidden="1" customHeight="1">
      <c r="A22" s="170"/>
      <c r="B22" s="7"/>
      <c r="C22" s="10"/>
      <c r="E22" s="14"/>
      <c r="F22" s="14"/>
      <c r="G22" s="10"/>
      <c r="I22" s="14"/>
      <c r="S22" s="171"/>
      <c r="T22" s="10"/>
      <c r="U22" s="10"/>
      <c r="V22" s="10"/>
      <c r="W22" s="10"/>
      <c r="X22" s="10"/>
      <c r="Y22" s="10"/>
      <c r="Z22" s="10"/>
      <c r="AA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</row>
    <row r="23" spans="1:100" ht="20.100000000000001" hidden="1" customHeight="1">
      <c r="A23" s="170"/>
      <c r="B23" s="7"/>
      <c r="C23" s="10" t="s">
        <v>149</v>
      </c>
      <c r="D23" s="180" t="str">
        <f>IF($U$42="","なし",IF(AND($U$42&gt;=0,$U$42&lt;18),"なし","あり"))</f>
        <v>なし</v>
      </c>
      <c r="E23" s="180"/>
      <c r="F23" s="15"/>
      <c r="G23" s="18" t="s">
        <v>152</v>
      </c>
      <c r="H23" s="181" t="str">
        <f>IF($U$81="","なし",IF(AND($U$81&gt;=0,$U$81&lt;18),"なし","あり"))</f>
        <v>なし</v>
      </c>
      <c r="I23" s="181"/>
      <c r="S23" s="171"/>
      <c r="T23" s="10"/>
      <c r="U23" s="180" t="s">
        <v>160</v>
      </c>
      <c r="V23" s="180"/>
      <c r="W23" s="182">
        <v>1700</v>
      </c>
      <c r="X23" s="182"/>
      <c r="Y23" s="182"/>
      <c r="Z23" s="182"/>
      <c r="AA23" s="10" t="s">
        <v>11</v>
      </c>
      <c r="AY23" s="14"/>
      <c r="AZ23" s="14"/>
      <c r="BA23" s="14"/>
      <c r="BB23" s="14"/>
      <c r="BF23" s="10"/>
      <c r="BG23" s="10" t="str">
        <f>IF(F77="","",IF(F77&lt;=E9,0.7,IF(F77&lt;=E11,0.5,IF(F77&lt;=E13,0.2,0))))</f>
        <v/>
      </c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</row>
    <row r="24" spans="1:100" ht="6" hidden="1" customHeight="1">
      <c r="A24" s="170"/>
      <c r="B24" s="7"/>
      <c r="C24" s="10"/>
      <c r="E24" s="14"/>
      <c r="F24" s="14"/>
      <c r="G24" s="10"/>
      <c r="I24" s="14"/>
      <c r="S24" s="171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</row>
    <row r="25" spans="1:100" ht="20.100000000000001" hidden="1" customHeight="1">
      <c r="A25" s="170"/>
      <c r="B25" s="7"/>
      <c r="C25" s="10" t="s">
        <v>150</v>
      </c>
      <c r="D25" s="180" t="str">
        <f>IF($U$55="","なし",IF(AND($U$55&gt;=0,$U$55&lt;18),"なし","あり"))</f>
        <v>なし</v>
      </c>
      <c r="E25" s="180"/>
      <c r="F25" s="14"/>
      <c r="G25" s="10" t="s">
        <v>144</v>
      </c>
      <c r="H25" s="180" t="str">
        <f>IF($U$94="","なし",IF(AND($U$94&gt;=0,$U$94&lt;18),"なし","あり"))</f>
        <v>なし</v>
      </c>
      <c r="I25" s="180"/>
      <c r="S25" s="171"/>
      <c r="U25" s="180" t="s">
        <v>166</v>
      </c>
      <c r="V25" s="180"/>
      <c r="W25" s="182">
        <v>200</v>
      </c>
      <c r="X25" s="182"/>
      <c r="Y25" s="182"/>
      <c r="Z25" s="182"/>
      <c r="AA25" s="10" t="s">
        <v>11</v>
      </c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</row>
    <row r="26" spans="1:100" ht="6" customHeight="1">
      <c r="A26" s="7"/>
      <c r="B26" s="7"/>
      <c r="C26" s="10"/>
      <c r="E26" s="14"/>
      <c r="F26" s="14"/>
      <c r="G26" s="14"/>
      <c r="H26" s="14"/>
      <c r="I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</row>
    <row r="27" spans="1:100" ht="6" customHeight="1">
      <c r="A27" s="172" t="s">
        <v>13</v>
      </c>
      <c r="C27" s="11"/>
      <c r="D27" s="11"/>
      <c r="E27" s="11"/>
      <c r="F27" s="11"/>
      <c r="G27" s="11"/>
      <c r="H27" s="11"/>
      <c r="I27" s="11"/>
      <c r="J27" s="11"/>
      <c r="K27" s="21"/>
      <c r="L27" s="21"/>
      <c r="M27" s="21"/>
      <c r="N27" s="21"/>
      <c r="O27" s="21"/>
      <c r="P27" s="21"/>
      <c r="Q27" s="21"/>
      <c r="R27" s="21"/>
      <c r="S27" s="173" t="s">
        <v>7</v>
      </c>
      <c r="U27" s="11"/>
      <c r="V27" s="11"/>
      <c r="W27" s="11"/>
      <c r="Y27" s="170" t="s">
        <v>20</v>
      </c>
      <c r="AA27" s="11"/>
      <c r="AB27" s="11"/>
      <c r="AC27" s="11"/>
      <c r="AD27" s="11"/>
      <c r="AE27" s="11"/>
      <c r="AG27" s="170" t="s">
        <v>146</v>
      </c>
      <c r="AI27" s="11"/>
      <c r="AJ27" s="11"/>
      <c r="AK27" s="11"/>
      <c r="AL27" s="11"/>
      <c r="AM27" s="11"/>
      <c r="AO27" s="172" t="s">
        <v>18</v>
      </c>
      <c r="AQ27" s="11"/>
      <c r="AR27" s="11"/>
      <c r="AS27" s="11"/>
      <c r="AT27" s="11"/>
      <c r="AU27" s="11"/>
      <c r="AW27" s="170" t="s">
        <v>19</v>
      </c>
      <c r="AY27" s="11"/>
      <c r="AZ27" s="11"/>
      <c r="BA27" s="11"/>
      <c r="BB27" s="11"/>
      <c r="BC27" s="11"/>
      <c r="BJ27" s="170" t="s">
        <v>42</v>
      </c>
      <c r="BL27" s="11"/>
      <c r="BM27" s="11"/>
      <c r="BN27" s="11"/>
      <c r="BO27" s="11"/>
      <c r="BP27" s="11"/>
      <c r="BR27" s="170" t="s">
        <v>43</v>
      </c>
      <c r="BT27" s="11"/>
      <c r="BU27" s="11"/>
      <c r="BV27" s="11"/>
      <c r="BW27" s="11"/>
      <c r="BX27" s="11"/>
      <c r="BZ27" s="170" t="s">
        <v>153</v>
      </c>
      <c r="CB27" s="11"/>
      <c r="CC27" s="11"/>
      <c r="CD27" s="11"/>
      <c r="CE27" s="11"/>
      <c r="CF27" s="11"/>
      <c r="CH27" s="172" t="s">
        <v>19</v>
      </c>
      <c r="CJ27" s="11"/>
      <c r="CK27" s="11"/>
      <c r="CL27" s="11"/>
      <c r="CM27" s="11"/>
      <c r="CN27" s="11"/>
      <c r="CP27" s="172" t="s">
        <v>22</v>
      </c>
      <c r="CR27" s="11"/>
      <c r="CS27" s="11"/>
      <c r="CT27" s="11"/>
      <c r="CU27" s="11"/>
      <c r="CV27" s="11"/>
    </row>
    <row r="28" spans="1:100" ht="6" customHeight="1">
      <c r="A28" s="172"/>
      <c r="C28" s="12"/>
      <c r="D28" s="12"/>
      <c r="E28" s="12"/>
      <c r="F28" s="12"/>
      <c r="G28" s="12"/>
      <c r="H28" s="12"/>
      <c r="I28" s="12"/>
      <c r="J28" s="12"/>
      <c r="K28" s="21"/>
      <c r="L28" s="21"/>
      <c r="M28" s="21"/>
      <c r="N28" s="21"/>
      <c r="O28" s="21"/>
      <c r="P28" s="21"/>
      <c r="Q28" s="21"/>
      <c r="R28" s="21"/>
      <c r="S28" s="173"/>
      <c r="U28" s="12"/>
      <c r="V28" s="12"/>
      <c r="W28" s="12"/>
      <c r="Y28" s="170"/>
      <c r="AA28" s="12"/>
      <c r="AB28" s="12"/>
      <c r="AC28" s="12"/>
      <c r="AD28" s="12"/>
      <c r="AE28" s="12"/>
      <c r="AG28" s="170"/>
      <c r="AI28" s="12"/>
      <c r="AJ28" s="12"/>
      <c r="AK28" s="12"/>
      <c r="AL28" s="12"/>
      <c r="AM28" s="12"/>
      <c r="AO28" s="172"/>
      <c r="AQ28" s="12"/>
      <c r="AR28" s="12"/>
      <c r="AS28" s="12"/>
      <c r="AT28" s="12"/>
      <c r="AU28" s="12"/>
      <c r="AW28" s="170"/>
      <c r="AY28" s="12"/>
      <c r="AZ28" s="12"/>
      <c r="BA28" s="12"/>
      <c r="BB28" s="12"/>
      <c r="BC28" s="12"/>
      <c r="BJ28" s="170"/>
      <c r="BL28" s="12"/>
      <c r="BM28" s="12"/>
      <c r="BN28" s="12"/>
      <c r="BO28" s="12"/>
      <c r="BP28" s="12"/>
      <c r="BR28" s="170"/>
      <c r="BT28" s="12"/>
      <c r="BU28" s="12"/>
      <c r="BV28" s="12"/>
      <c r="BW28" s="12"/>
      <c r="BX28" s="12"/>
      <c r="BZ28" s="170"/>
      <c r="CB28" s="12"/>
      <c r="CC28" s="12"/>
      <c r="CD28" s="12"/>
      <c r="CE28" s="12"/>
      <c r="CF28" s="12"/>
      <c r="CH28" s="172"/>
      <c r="CJ28" s="12"/>
      <c r="CK28" s="12"/>
      <c r="CL28" s="12"/>
      <c r="CM28" s="12"/>
      <c r="CN28" s="12"/>
      <c r="CP28" s="172"/>
      <c r="CR28" s="12"/>
      <c r="CS28" s="12"/>
      <c r="CT28" s="12"/>
      <c r="CU28" s="12"/>
      <c r="CV28" s="12"/>
    </row>
    <row r="29" spans="1:100" ht="20.100000000000001" customHeight="1">
      <c r="A29" s="172"/>
      <c r="B29" s="7"/>
      <c r="C29" s="9" t="s">
        <v>24</v>
      </c>
      <c r="F29" s="183"/>
      <c r="G29" s="183"/>
      <c r="H29" s="183"/>
      <c r="I29" s="183"/>
      <c r="J29" s="10" t="s">
        <v>11</v>
      </c>
      <c r="K29" s="10"/>
      <c r="L29" s="10"/>
      <c r="M29" s="9" t="s">
        <v>31</v>
      </c>
      <c r="N29" s="10"/>
      <c r="O29" s="10"/>
      <c r="P29" s="10"/>
      <c r="Q29" s="10"/>
      <c r="R29" s="10"/>
      <c r="S29" s="173"/>
      <c r="U29" s="177"/>
      <c r="V29" s="177"/>
      <c r="W29" s="10" t="s">
        <v>14</v>
      </c>
      <c r="X29" s="10"/>
      <c r="Y29" s="170"/>
      <c r="Z29" s="10"/>
      <c r="AA29" s="10" t="s">
        <v>142</v>
      </c>
      <c r="AB29" s="174">
        <f>SUM(AB31:AD37)</f>
        <v>0</v>
      </c>
      <c r="AC29" s="174"/>
      <c r="AD29" s="174"/>
      <c r="AE29" s="10" t="s">
        <v>139</v>
      </c>
      <c r="AG29" s="170"/>
      <c r="AI29" s="168">
        <f>SUM(AI31:AL37)</f>
        <v>0</v>
      </c>
      <c r="AJ29" s="168"/>
      <c r="AK29" s="168"/>
      <c r="AL29" s="168"/>
      <c r="AM29" s="10" t="s">
        <v>11</v>
      </c>
      <c r="AO29" s="172"/>
      <c r="AQ29" s="175">
        <f>IF($M$42="",0,IF($M$42="している",MAX(SUM(AQ31:AT37),0),0))</f>
        <v>0</v>
      </c>
      <c r="AR29" s="175"/>
      <c r="AS29" s="175"/>
      <c r="AT29" s="175"/>
      <c r="AU29" s="10" t="s">
        <v>11</v>
      </c>
      <c r="AV29" s="10"/>
      <c r="AW29" s="170"/>
      <c r="AX29" s="10"/>
      <c r="AY29" s="167">
        <f>SUM(AY31:BB39)</f>
        <v>0</v>
      </c>
      <c r="AZ29" s="167"/>
      <c r="BA29" s="167"/>
      <c r="BB29" s="167"/>
      <c r="BC29" s="10" t="s">
        <v>11</v>
      </c>
      <c r="BD29" s="10"/>
      <c r="BE29" s="31"/>
      <c r="BF29" s="10"/>
      <c r="BG29" s="179" t="str">
        <f>IF(F107="","",IF(F107&lt;=E9,0.7,IF(F107&lt;=E11,0.5,IF(F107&lt;=E13,0.2,0))))</f>
        <v/>
      </c>
      <c r="BH29" s="179"/>
      <c r="BI29" s="32"/>
      <c r="BJ29" s="170"/>
      <c r="BK29" s="32"/>
      <c r="BL29" s="167">
        <f>SUM(BL31:BO33)</f>
        <v>0</v>
      </c>
      <c r="BM29" s="167"/>
      <c r="BN29" s="167"/>
      <c r="BO29" s="167"/>
      <c r="BP29" s="10" t="s">
        <v>11</v>
      </c>
      <c r="BQ29" s="32"/>
      <c r="BR29" s="170"/>
      <c r="BS29" s="32"/>
      <c r="BT29" s="167">
        <f>SUM(BT31:BW33)</f>
        <v>0</v>
      </c>
      <c r="BU29" s="167"/>
      <c r="BV29" s="167"/>
      <c r="BW29" s="167"/>
      <c r="BX29" s="10" t="s">
        <v>11</v>
      </c>
      <c r="BZ29" s="170"/>
      <c r="CA29" s="32"/>
      <c r="CB29" s="167">
        <f>SUM(CB31:CE33)</f>
        <v>0</v>
      </c>
      <c r="CC29" s="167"/>
      <c r="CD29" s="167"/>
      <c r="CE29" s="167"/>
      <c r="CF29" s="10" t="s">
        <v>11</v>
      </c>
      <c r="CH29" s="172"/>
      <c r="CJ29" s="175">
        <f>SUM(CJ31:CM37)</f>
        <v>0</v>
      </c>
      <c r="CK29" s="175"/>
      <c r="CL29" s="175"/>
      <c r="CM29" s="175"/>
      <c r="CN29" s="10" t="s">
        <v>11</v>
      </c>
      <c r="CP29" s="172"/>
      <c r="CR29" s="175">
        <f>SUM(CR31:CU37)</f>
        <v>0</v>
      </c>
      <c r="CS29" s="175"/>
      <c r="CT29" s="175"/>
      <c r="CU29" s="175"/>
      <c r="CV29" s="10" t="s">
        <v>11</v>
      </c>
    </row>
    <row r="30" spans="1:100" ht="6" hidden="1" customHeight="1">
      <c r="A30" s="172"/>
      <c r="B30" s="7" t="s">
        <v>159</v>
      </c>
      <c r="C30" s="13"/>
      <c r="J30" s="10"/>
      <c r="K30" s="10"/>
      <c r="L30" s="10"/>
      <c r="M30" s="9"/>
      <c r="N30" s="10"/>
      <c r="O30" s="10"/>
      <c r="P30" s="10"/>
      <c r="Q30" s="10"/>
      <c r="R30" s="10"/>
      <c r="S30" s="173"/>
      <c r="U30" s="10"/>
      <c r="V30" s="10"/>
      <c r="W30" s="10"/>
      <c r="X30" s="10"/>
      <c r="Y30" s="170"/>
      <c r="Z30" s="10"/>
      <c r="AA30" s="10"/>
      <c r="AB30" s="25"/>
      <c r="AC30" s="25"/>
      <c r="AD30" s="25"/>
      <c r="AE30" s="10"/>
      <c r="AG30" s="170"/>
      <c r="AI30" s="26"/>
      <c r="AJ30" s="26"/>
      <c r="AK30" s="26"/>
      <c r="AL30" s="26"/>
      <c r="AM30" s="10"/>
      <c r="AO30" s="172"/>
      <c r="AQ30" s="26"/>
      <c r="AR30" s="26"/>
      <c r="AS30" s="26"/>
      <c r="AT30" s="26"/>
      <c r="AU30" s="10"/>
      <c r="AV30" s="10"/>
      <c r="AW30" s="170"/>
      <c r="AX30" s="10"/>
      <c r="AY30" s="14"/>
      <c r="AZ30" s="14"/>
      <c r="BA30" s="14"/>
      <c r="BB30" s="14"/>
      <c r="BC30" s="10"/>
      <c r="BD30" s="10"/>
      <c r="BE30" s="32"/>
      <c r="BF30" s="10"/>
      <c r="BG30" s="32"/>
      <c r="BH30" s="32"/>
      <c r="BI30" s="32"/>
      <c r="BJ30" s="170"/>
      <c r="BK30" s="32"/>
      <c r="BL30" s="14"/>
      <c r="BM30" s="14"/>
      <c r="BN30" s="14"/>
      <c r="BO30" s="14"/>
      <c r="BP30" s="10"/>
      <c r="BQ30" s="32"/>
      <c r="BR30" s="170"/>
      <c r="BS30" s="32"/>
      <c r="BT30" s="14"/>
      <c r="BU30" s="14"/>
      <c r="BV30" s="14"/>
      <c r="BW30" s="14"/>
      <c r="BX30" s="10"/>
      <c r="BZ30" s="170"/>
      <c r="CA30" s="32"/>
      <c r="CB30" s="14"/>
      <c r="CC30" s="14"/>
      <c r="CD30" s="14"/>
      <c r="CE30" s="14"/>
      <c r="CF30" s="10"/>
      <c r="CH30" s="172"/>
      <c r="CJ30" s="26"/>
      <c r="CK30" s="26"/>
      <c r="CL30" s="26"/>
      <c r="CM30" s="26"/>
      <c r="CN30" s="10"/>
      <c r="CP30" s="172"/>
      <c r="CR30" s="26"/>
      <c r="CS30" s="26"/>
      <c r="CT30" s="26"/>
      <c r="CU30" s="26"/>
      <c r="CV30" s="10"/>
    </row>
    <row r="31" spans="1:100" ht="20.100000000000001" hidden="1" customHeight="1">
      <c r="A31" s="172"/>
      <c r="B31" s="7"/>
      <c r="C31" s="13"/>
      <c r="J31" s="10"/>
      <c r="K31" s="10"/>
      <c r="L31" s="10"/>
      <c r="M31" s="9"/>
      <c r="N31" s="10"/>
      <c r="O31" s="10"/>
      <c r="P31" s="10"/>
      <c r="Q31" s="10"/>
      <c r="R31" s="10"/>
      <c r="S31" s="173"/>
      <c r="U31" s="10"/>
      <c r="V31" s="10"/>
      <c r="W31" s="10"/>
      <c r="X31" s="10"/>
      <c r="Y31" s="170"/>
      <c r="Z31" s="10"/>
      <c r="AA31" s="10" t="s">
        <v>15</v>
      </c>
      <c r="AB31" s="174" t="str">
        <f>IF($M$42="","",IF($M$42="していない","",IF($M$42="している",$W$9,0)))</f>
        <v/>
      </c>
      <c r="AC31" s="174"/>
      <c r="AD31" s="174"/>
      <c r="AE31" s="10" t="s">
        <v>139</v>
      </c>
      <c r="AG31" s="170"/>
      <c r="AI31" s="168">
        <f>IF(AB31="",0,IF($M$42="している",MAX(ROUNDDOWN(($F$29-$AQ$9)*AB31/100,-2),0,0)))</f>
        <v>0</v>
      </c>
      <c r="AJ31" s="168"/>
      <c r="AK31" s="168"/>
      <c r="AL31" s="168"/>
      <c r="AM31" s="10" t="s">
        <v>11</v>
      </c>
      <c r="AO31" s="172"/>
      <c r="AQ31" s="168">
        <f>IF($M$42="",0,IF(AND($M$42="している",BA9&lt;=AI31),BA9-CJ31,IF(AND($M$42="している",AI31&lt;BA9),MIN(AI31,BA9-CJ31),0)))</f>
        <v>0</v>
      </c>
      <c r="AR31" s="168"/>
      <c r="AS31" s="168"/>
      <c r="AT31" s="168"/>
      <c r="AU31" s="10" t="s">
        <v>11</v>
      </c>
      <c r="AV31" s="10"/>
      <c r="AW31" s="170"/>
      <c r="AX31" s="10"/>
      <c r="AY31" s="167" t="str">
        <f>IF($M$42="","",IF(AND($M$42="している",$U$29&lt;&gt;""),$W$17,0))</f>
        <v/>
      </c>
      <c r="AZ31" s="167"/>
      <c r="BA31" s="167"/>
      <c r="BB31" s="167"/>
      <c r="BC31" s="10" t="s">
        <v>11</v>
      </c>
      <c r="BD31" s="10"/>
      <c r="BE31" s="32"/>
      <c r="BF31" s="10"/>
      <c r="BG31" s="32"/>
      <c r="BH31" s="32"/>
      <c r="BI31" s="32"/>
      <c r="BJ31" s="170"/>
      <c r="BK31" s="32"/>
      <c r="BL31" s="167" t="str">
        <f>IF($M$42="","",IF(AND($U$29&lt;6,$M$42="している"),ROUNDDOWN(AY31*(1-$BG$29)*0.5,-2),0))</f>
        <v/>
      </c>
      <c r="BM31" s="167"/>
      <c r="BN31" s="167"/>
      <c r="BO31" s="167"/>
      <c r="BP31" s="10" t="s">
        <v>11</v>
      </c>
      <c r="BQ31" s="32"/>
      <c r="BR31" s="170"/>
      <c r="BS31" s="32"/>
      <c r="BT31" s="167">
        <f>IF($M$42="",0,IF(AND($U$29&gt;=6,$U$29&lt;18,$M$42="している"),ROUNDDOWN(AY31*(1-$BG$29)*0.8,-2),0))</f>
        <v>0</v>
      </c>
      <c r="BU31" s="167"/>
      <c r="BV31" s="167"/>
      <c r="BW31" s="167"/>
      <c r="BX31" s="10" t="s">
        <v>11</v>
      </c>
      <c r="BZ31" s="170"/>
      <c r="CA31" s="32"/>
      <c r="CB31" s="167">
        <f>IF(BT31=0,0,AY31-BT31)</f>
        <v>0</v>
      </c>
      <c r="CC31" s="167"/>
      <c r="CD31" s="167"/>
      <c r="CE31" s="167"/>
      <c r="CF31" s="10" t="s">
        <v>11</v>
      </c>
      <c r="CH31" s="172"/>
      <c r="CJ31" s="168">
        <f>IF($U$29="",0,IF($U$29&lt;6,BL31,IF(AND($U$29&gt;=6,$U$29&lt;18),BT31,ROUNDDOWN(AY31*(1-$BG$29),-2))))</f>
        <v>0</v>
      </c>
      <c r="CK31" s="168"/>
      <c r="CL31" s="168"/>
      <c r="CM31" s="168"/>
      <c r="CN31" s="10" t="s">
        <v>11</v>
      </c>
      <c r="CP31" s="172"/>
      <c r="CR31" s="168">
        <f>IF(CJ31="","",AQ31+CJ31)</f>
        <v>0</v>
      </c>
      <c r="CS31" s="168"/>
      <c r="CT31" s="168"/>
      <c r="CU31" s="168"/>
      <c r="CV31" s="10" t="s">
        <v>11</v>
      </c>
    </row>
    <row r="32" spans="1:100" ht="6" hidden="1" customHeight="1">
      <c r="A32" s="172"/>
      <c r="B32" s="7"/>
      <c r="C32" s="13"/>
      <c r="F32" s="16"/>
      <c r="G32" s="16"/>
      <c r="H32" s="16"/>
      <c r="I32" s="16"/>
      <c r="J32" s="10"/>
      <c r="K32" s="10"/>
      <c r="L32" s="10"/>
      <c r="M32" s="9"/>
      <c r="N32" s="10"/>
      <c r="O32" s="10"/>
      <c r="P32" s="10"/>
      <c r="Q32" s="10"/>
      <c r="R32" s="10"/>
      <c r="S32" s="173"/>
      <c r="U32" s="10"/>
      <c r="V32" s="10"/>
      <c r="W32" s="10"/>
      <c r="X32" s="10"/>
      <c r="Y32" s="170"/>
      <c r="Z32" s="10"/>
      <c r="AA32" s="10"/>
      <c r="AB32" s="25"/>
      <c r="AC32" s="25"/>
      <c r="AD32" s="25"/>
      <c r="AE32" s="10"/>
      <c r="AG32" s="170"/>
      <c r="AI32" s="26"/>
      <c r="AJ32" s="26"/>
      <c r="AK32" s="26"/>
      <c r="AL32" s="26"/>
      <c r="AM32" s="10"/>
      <c r="AO32" s="172"/>
      <c r="AQ32" s="26"/>
      <c r="AR32" s="26"/>
      <c r="AS32" s="26"/>
      <c r="AT32" s="26"/>
      <c r="AU32" s="10"/>
      <c r="AV32" s="10"/>
      <c r="AW32" s="170"/>
      <c r="AX32" s="10"/>
      <c r="AY32" s="14"/>
      <c r="AZ32" s="14"/>
      <c r="BA32" s="14"/>
      <c r="BB32" s="14"/>
      <c r="BC32" s="10"/>
      <c r="BD32" s="10"/>
      <c r="BE32" s="32"/>
      <c r="BF32" s="10"/>
      <c r="BG32" s="32"/>
      <c r="BH32" s="32"/>
      <c r="BI32" s="32"/>
      <c r="BJ32" s="170"/>
      <c r="BK32" s="32"/>
      <c r="BL32" s="14"/>
      <c r="BM32" s="14"/>
      <c r="BN32" s="14"/>
      <c r="BO32" s="14"/>
      <c r="BP32" s="10"/>
      <c r="BQ32" s="32"/>
      <c r="BR32" s="170"/>
      <c r="BS32" s="32"/>
      <c r="BT32" s="14"/>
      <c r="BU32" s="14"/>
      <c r="BV32" s="14"/>
      <c r="BW32" s="14"/>
      <c r="BX32" s="10"/>
      <c r="BZ32" s="170"/>
      <c r="CA32" s="32"/>
      <c r="CB32" s="14"/>
      <c r="CC32" s="14"/>
      <c r="CD32" s="14"/>
      <c r="CE32" s="14"/>
      <c r="CF32" s="10"/>
      <c r="CH32" s="172"/>
      <c r="CJ32" s="26"/>
      <c r="CK32" s="26"/>
      <c r="CL32" s="26"/>
      <c r="CM32" s="26"/>
      <c r="CN32" s="10"/>
      <c r="CP32" s="172"/>
      <c r="CR32" s="26"/>
      <c r="CS32" s="26"/>
      <c r="CT32" s="26"/>
      <c r="CU32" s="26"/>
      <c r="CV32" s="10"/>
    </row>
    <row r="33" spans="1:100" ht="20.100000000000001" hidden="1" customHeight="1">
      <c r="A33" s="172"/>
      <c r="B33" s="7"/>
      <c r="C33" s="13"/>
      <c r="J33" s="10"/>
      <c r="K33" s="10"/>
      <c r="L33" s="10"/>
      <c r="M33" s="9"/>
      <c r="N33" s="10"/>
      <c r="O33" s="10"/>
      <c r="P33" s="10"/>
      <c r="Q33" s="10"/>
      <c r="R33" s="10"/>
      <c r="S33" s="173"/>
      <c r="U33" s="10"/>
      <c r="V33" s="10"/>
      <c r="W33" s="10"/>
      <c r="X33" s="10"/>
      <c r="Y33" s="170"/>
      <c r="Z33" s="10"/>
      <c r="AA33" s="10" t="s">
        <v>143</v>
      </c>
      <c r="AB33" s="174" t="str">
        <f>IF($M$42="","",IF($M$42="していない","",IF($M$42="している",$W$11,0)))</f>
        <v/>
      </c>
      <c r="AC33" s="174"/>
      <c r="AD33" s="174"/>
      <c r="AE33" s="10" t="s">
        <v>139</v>
      </c>
      <c r="AG33" s="170"/>
      <c r="AI33" s="168">
        <f>IF(AB33="",0,IF($M$42="している",MAX(ROUNDDOWN(($F$29-$AQ$9)*AB33/100,-2),0,0)))</f>
        <v>0</v>
      </c>
      <c r="AJ33" s="168"/>
      <c r="AK33" s="168"/>
      <c r="AL33" s="168"/>
      <c r="AM33" s="10" t="s">
        <v>11</v>
      </c>
      <c r="AO33" s="172"/>
      <c r="AQ33" s="168">
        <f>IF($M$42="",0,IF(AND($M$42="している",BA11&lt;=AI33),BA11-CJ33,IF(AND($M$42="している",AI33&lt;BA11),MIN(AI33,BA11-CJ33),0)))</f>
        <v>0</v>
      </c>
      <c r="AR33" s="168"/>
      <c r="AS33" s="168"/>
      <c r="AT33" s="168"/>
      <c r="AU33" s="10" t="s">
        <v>11</v>
      </c>
      <c r="AV33" s="10"/>
      <c r="AW33" s="170"/>
      <c r="AX33" s="10"/>
      <c r="AY33" s="167" t="str">
        <f>IF($M$42="","",IF(AND($M$42="している",$U$29&lt;&gt;""),$W$19,0))</f>
        <v/>
      </c>
      <c r="AZ33" s="167"/>
      <c r="BA33" s="167"/>
      <c r="BB33" s="167"/>
      <c r="BC33" s="10" t="s">
        <v>11</v>
      </c>
      <c r="BD33" s="10"/>
      <c r="BE33" s="32"/>
      <c r="BF33" s="10"/>
      <c r="BG33" s="32"/>
      <c r="BH33" s="32"/>
      <c r="BI33" s="32"/>
      <c r="BJ33" s="170"/>
      <c r="BK33" s="32"/>
      <c r="BL33" s="167" t="str">
        <f>IF($M$42="","",IF(AND($U$29&lt;6,$M$42="している"),ROUNDDOWN(AY33*(1-$BG$29)*0.5,-2),0))</f>
        <v/>
      </c>
      <c r="BM33" s="167"/>
      <c r="BN33" s="167"/>
      <c r="BO33" s="167"/>
      <c r="BP33" s="10" t="s">
        <v>11</v>
      </c>
      <c r="BQ33" s="32"/>
      <c r="BR33" s="170"/>
      <c r="BS33" s="32"/>
      <c r="BT33" s="167">
        <f>IF($M$42="",0,IF(AND($U$29&gt;=6,$U$29&lt;18,$M$42="している"),ROUNDDOWN(AY33*(1-$BG$29)*0.8,-2),0))</f>
        <v>0</v>
      </c>
      <c r="BU33" s="167"/>
      <c r="BV33" s="167"/>
      <c r="BW33" s="167"/>
      <c r="BX33" s="10" t="s">
        <v>11</v>
      </c>
      <c r="BZ33" s="170"/>
      <c r="CA33" s="32"/>
      <c r="CB33" s="167">
        <f>IF(BT33=0,0,AY33-BT33)</f>
        <v>0</v>
      </c>
      <c r="CC33" s="167"/>
      <c r="CD33" s="167"/>
      <c r="CE33" s="167"/>
      <c r="CF33" s="10" t="s">
        <v>11</v>
      </c>
      <c r="CH33" s="172"/>
      <c r="CJ33" s="168">
        <f>IF($U$29="",0,IF($U$29&lt;6,BL33,IF(AND($U$29&gt;=6,$U$29&lt;18),BT33,ROUNDDOWN(AY33*(1-$BG$29),-2))))</f>
        <v>0</v>
      </c>
      <c r="CK33" s="168"/>
      <c r="CL33" s="168"/>
      <c r="CM33" s="168"/>
      <c r="CN33" s="10" t="s">
        <v>11</v>
      </c>
      <c r="CP33" s="172"/>
      <c r="CR33" s="168">
        <f>IF(CJ33="","",AQ33+CJ33)</f>
        <v>0</v>
      </c>
      <c r="CS33" s="168"/>
      <c r="CT33" s="168"/>
      <c r="CU33" s="168"/>
      <c r="CV33" s="10" t="s">
        <v>11</v>
      </c>
    </row>
    <row r="34" spans="1:100" ht="6" hidden="1" customHeight="1">
      <c r="A34" s="172"/>
      <c r="B34" s="7"/>
      <c r="C34" s="13"/>
      <c r="J34" s="10"/>
      <c r="K34" s="10"/>
      <c r="L34" s="10"/>
      <c r="M34" s="9"/>
      <c r="N34" s="10"/>
      <c r="O34" s="10"/>
      <c r="P34" s="10"/>
      <c r="Q34" s="10"/>
      <c r="R34" s="10"/>
      <c r="S34" s="173"/>
      <c r="U34" s="10"/>
      <c r="V34" s="10"/>
      <c r="W34" s="10"/>
      <c r="X34" s="10"/>
      <c r="Y34" s="170"/>
      <c r="Z34" s="10"/>
      <c r="AA34" s="10"/>
      <c r="AB34" s="25"/>
      <c r="AC34" s="25"/>
      <c r="AD34" s="25"/>
      <c r="AE34" s="10"/>
      <c r="AG34" s="170"/>
      <c r="AI34" s="26"/>
      <c r="AJ34" s="26"/>
      <c r="AK34" s="26"/>
      <c r="AL34" s="26"/>
      <c r="AM34" s="10"/>
      <c r="AO34" s="172"/>
      <c r="AQ34" s="26"/>
      <c r="AR34" s="26"/>
      <c r="AS34" s="26"/>
      <c r="AT34" s="26"/>
      <c r="AU34" s="10"/>
      <c r="AV34" s="10"/>
      <c r="AW34" s="170"/>
      <c r="AX34" s="10"/>
      <c r="AY34" s="14"/>
      <c r="AZ34" s="14"/>
      <c r="BA34" s="14"/>
      <c r="BB34" s="14"/>
      <c r="BC34" s="10"/>
      <c r="BD34" s="10"/>
      <c r="BE34" s="32"/>
      <c r="BF34" s="10"/>
      <c r="BG34" s="32"/>
      <c r="BH34" s="32"/>
      <c r="BI34" s="32"/>
      <c r="BJ34" s="170"/>
      <c r="BK34" s="32"/>
      <c r="BL34" s="14"/>
      <c r="BM34" s="14"/>
      <c r="BN34" s="14"/>
      <c r="BO34" s="14"/>
      <c r="BP34" s="10"/>
      <c r="BQ34" s="32"/>
      <c r="BR34" s="170"/>
      <c r="BS34" s="32"/>
      <c r="BT34" s="14"/>
      <c r="BU34" s="14"/>
      <c r="BV34" s="14"/>
      <c r="BW34" s="14"/>
      <c r="BX34" s="10"/>
      <c r="BZ34" s="170"/>
      <c r="CA34" s="32"/>
      <c r="CB34" s="14"/>
      <c r="CC34" s="14"/>
      <c r="CD34" s="14"/>
      <c r="CE34" s="14"/>
      <c r="CF34" s="10"/>
      <c r="CH34" s="172"/>
      <c r="CJ34" s="26"/>
      <c r="CK34" s="26"/>
      <c r="CL34" s="26"/>
      <c r="CM34" s="26"/>
      <c r="CN34" s="10"/>
      <c r="CP34" s="172"/>
      <c r="CR34" s="26"/>
      <c r="CS34" s="26"/>
      <c r="CT34" s="26"/>
      <c r="CU34" s="26"/>
      <c r="CV34" s="10"/>
    </row>
    <row r="35" spans="1:100" ht="20.100000000000001" hidden="1" customHeight="1">
      <c r="A35" s="172"/>
      <c r="B35" s="7"/>
      <c r="C35" s="13"/>
      <c r="J35" s="10"/>
      <c r="K35" s="10"/>
      <c r="L35" s="10"/>
      <c r="M35" s="9"/>
      <c r="N35" s="10"/>
      <c r="O35" s="10"/>
      <c r="P35" s="10"/>
      <c r="Q35" s="10"/>
      <c r="R35" s="10"/>
      <c r="S35" s="173"/>
      <c r="U35" s="10"/>
      <c r="V35" s="10"/>
      <c r="W35" s="10"/>
      <c r="X35" s="10"/>
      <c r="Y35" s="170"/>
      <c r="Z35" s="10"/>
      <c r="AA35" s="10" t="s">
        <v>145</v>
      </c>
      <c r="AB35" s="174" t="str">
        <f>IF($M$42="","",IF($M$42="していない","",IF(AND($U$29&gt;=40,$U$29&lt;65),$W$13,"")))</f>
        <v/>
      </c>
      <c r="AC35" s="174"/>
      <c r="AD35" s="174"/>
      <c r="AE35" s="10" t="s">
        <v>139</v>
      </c>
      <c r="AG35" s="170"/>
      <c r="AI35" s="168">
        <f>IF(AB35="",0,IF($M$42="している",MAX(ROUNDDOWN(($F$29-$AQ$9)*AB35/100,-2),0,0)))</f>
        <v>0</v>
      </c>
      <c r="AJ35" s="168"/>
      <c r="AK35" s="168"/>
      <c r="AL35" s="168"/>
      <c r="AM35" s="10" t="s">
        <v>11</v>
      </c>
      <c r="AO35" s="172"/>
      <c r="AQ35" s="168">
        <f>IF($M$42="",0,IF(AND($M$42="している",BA13&lt;=AI35),BA13-CJ35,IF(AND($M$42="している",AI35&lt;BA13),MIN(AI35,BA13-CJ35),0)))</f>
        <v>0</v>
      </c>
      <c r="AR35" s="168"/>
      <c r="AS35" s="168"/>
      <c r="AT35" s="168"/>
      <c r="AU35" s="10" t="s">
        <v>11</v>
      </c>
      <c r="AV35" s="10"/>
      <c r="AW35" s="170"/>
      <c r="AX35" s="10"/>
      <c r="AY35" s="167" t="str">
        <f>IF($M$42="","",IF(AND($M$42="している",$U$29&gt;=40,$U$29&lt;65),$W$21,0))</f>
        <v/>
      </c>
      <c r="AZ35" s="167"/>
      <c r="BA35" s="167"/>
      <c r="BB35" s="167"/>
      <c r="BC35" s="10" t="s">
        <v>11</v>
      </c>
      <c r="BD35" s="10"/>
      <c r="BE35" s="32"/>
      <c r="BF35" s="10"/>
      <c r="BG35" s="32"/>
      <c r="BH35" s="32"/>
      <c r="BI35" s="32"/>
      <c r="BJ35" s="170"/>
      <c r="BK35" s="32"/>
      <c r="BL35" s="14"/>
      <c r="BM35" s="14"/>
      <c r="BN35" s="14"/>
      <c r="BO35" s="14"/>
      <c r="BP35" s="10"/>
      <c r="BQ35" s="32"/>
      <c r="BR35" s="170"/>
      <c r="BS35" s="32"/>
      <c r="BT35" s="14"/>
      <c r="BU35" s="14"/>
      <c r="BV35" s="14"/>
      <c r="BW35" s="14"/>
      <c r="BX35" s="10"/>
      <c r="BZ35" s="170"/>
      <c r="CA35" s="32"/>
      <c r="CB35" s="14"/>
      <c r="CC35" s="14"/>
      <c r="CD35" s="14"/>
      <c r="CE35" s="14"/>
      <c r="CF35" s="10"/>
      <c r="CH35" s="172"/>
      <c r="CJ35" s="168">
        <f>IF($U$29="",0,ROUNDDOWN(AY35*(1-$BG$29),-2))</f>
        <v>0</v>
      </c>
      <c r="CK35" s="168"/>
      <c r="CL35" s="168"/>
      <c r="CM35" s="168"/>
      <c r="CN35" s="10" t="s">
        <v>11</v>
      </c>
      <c r="CP35" s="172"/>
      <c r="CR35" s="168">
        <f>IF(CJ35="","",AQ35+CJ35)</f>
        <v>0</v>
      </c>
      <c r="CS35" s="168"/>
      <c r="CT35" s="168"/>
      <c r="CU35" s="168"/>
      <c r="CV35" s="10" t="s">
        <v>11</v>
      </c>
    </row>
    <row r="36" spans="1:100" ht="6" hidden="1" customHeight="1">
      <c r="A36" s="172"/>
      <c r="B36" s="7"/>
      <c r="C36" s="13"/>
      <c r="J36" s="10"/>
      <c r="K36" s="10"/>
      <c r="L36" s="10"/>
      <c r="M36" s="9"/>
      <c r="N36" s="10"/>
      <c r="O36" s="10"/>
      <c r="P36" s="10"/>
      <c r="Q36" s="10"/>
      <c r="R36" s="10"/>
      <c r="S36" s="173"/>
      <c r="U36" s="10"/>
      <c r="V36" s="10"/>
      <c r="W36" s="10"/>
      <c r="X36" s="10"/>
      <c r="Y36" s="170"/>
      <c r="Z36" s="10"/>
      <c r="AA36" s="10"/>
      <c r="AB36" s="25"/>
      <c r="AC36" s="25"/>
      <c r="AD36" s="25"/>
      <c r="AE36" s="10"/>
      <c r="AG36" s="170"/>
      <c r="AI36" s="15"/>
      <c r="AJ36" s="15"/>
      <c r="AK36" s="15"/>
      <c r="AL36" s="15"/>
      <c r="AM36" s="10"/>
      <c r="AO36" s="172"/>
      <c r="AQ36" s="15"/>
      <c r="AR36" s="15"/>
      <c r="AS36" s="15"/>
      <c r="AT36" s="15"/>
      <c r="AU36" s="10"/>
      <c r="AV36" s="10"/>
      <c r="AW36" s="170"/>
      <c r="AX36" s="10"/>
      <c r="AY36" s="14"/>
      <c r="AZ36" s="14"/>
      <c r="BA36" s="14"/>
      <c r="BB36" s="14"/>
      <c r="BC36" s="10"/>
      <c r="BD36" s="10"/>
      <c r="BE36" s="32"/>
      <c r="BF36" s="10"/>
      <c r="BG36" s="32"/>
      <c r="BH36" s="32"/>
      <c r="BI36" s="32"/>
      <c r="BJ36" s="170"/>
      <c r="BK36" s="32"/>
      <c r="BL36" s="14"/>
      <c r="BM36" s="14"/>
      <c r="BN36" s="14"/>
      <c r="BO36" s="14"/>
      <c r="BP36" s="10"/>
      <c r="BQ36" s="32"/>
      <c r="BR36" s="170"/>
      <c r="BS36" s="32"/>
      <c r="BT36" s="14"/>
      <c r="BU36" s="14"/>
      <c r="BV36" s="14"/>
      <c r="BW36" s="14"/>
      <c r="BX36" s="10"/>
      <c r="BZ36" s="170"/>
      <c r="CA36" s="32"/>
      <c r="CB36" s="14"/>
      <c r="CC36" s="14"/>
      <c r="CD36" s="14"/>
      <c r="CE36" s="14"/>
      <c r="CF36" s="10"/>
      <c r="CH36" s="172"/>
      <c r="CJ36" s="15"/>
      <c r="CK36" s="15"/>
      <c r="CL36" s="15"/>
      <c r="CM36" s="15"/>
      <c r="CN36" s="10"/>
      <c r="CP36" s="172"/>
      <c r="CR36" s="15"/>
      <c r="CS36" s="15"/>
      <c r="CT36" s="15"/>
      <c r="CU36" s="15"/>
      <c r="CV36" s="10"/>
    </row>
    <row r="37" spans="1:100" ht="20.100000000000001" hidden="1" customHeight="1">
      <c r="A37" s="172"/>
      <c r="B37" s="7"/>
      <c r="C37" s="13"/>
      <c r="J37" s="10"/>
      <c r="K37" s="10"/>
      <c r="L37" s="10"/>
      <c r="M37" s="9"/>
      <c r="N37" s="10"/>
      <c r="O37" s="10"/>
      <c r="P37" s="10"/>
      <c r="Q37" s="10"/>
      <c r="R37" s="10"/>
      <c r="S37" s="173"/>
      <c r="U37" s="10"/>
      <c r="V37" s="10"/>
      <c r="W37" s="10"/>
      <c r="X37" s="10"/>
      <c r="Y37" s="170"/>
      <c r="Z37" s="10"/>
      <c r="AA37" s="10" t="s">
        <v>34</v>
      </c>
      <c r="AB37" s="174" t="str">
        <f>IF($M$42="","",IF($M$42="していない","",IF($U$29&gt;=18,$W$15,"")))</f>
        <v/>
      </c>
      <c r="AC37" s="174"/>
      <c r="AD37" s="174"/>
      <c r="AE37" s="10" t="s">
        <v>139</v>
      </c>
      <c r="AG37" s="170"/>
      <c r="AI37" s="168">
        <f>IF(AB37="",0,IF($M$42="している",MAX(ROUNDDOWN(($F$29-$AQ$9)*AB37/100,-2),0,0)))</f>
        <v>0</v>
      </c>
      <c r="AJ37" s="168"/>
      <c r="AK37" s="168"/>
      <c r="AL37" s="168"/>
      <c r="AM37" s="10" t="s">
        <v>11</v>
      </c>
      <c r="AO37" s="172"/>
      <c r="AQ37" s="168">
        <f>IF($M$42="",0,IF(AND($M$42="している",BA15&lt;=AI37),BA15-CJ37,IF(AND($M$42="している",AI37&lt;BA15),MIN(AI37,BA15-CJ37),0)))</f>
        <v>0</v>
      </c>
      <c r="AR37" s="168"/>
      <c r="AS37" s="168"/>
      <c r="AT37" s="168"/>
      <c r="AU37" s="10" t="s">
        <v>11</v>
      </c>
      <c r="AV37" s="10"/>
      <c r="AW37" s="170"/>
      <c r="AX37" s="10"/>
      <c r="AY37" s="167" t="str">
        <f>IF($M$42="","",IF(AND($M$42="している",$U$29&gt;=18),$W$23,0))</f>
        <v/>
      </c>
      <c r="AZ37" s="167"/>
      <c r="BA37" s="167"/>
      <c r="BB37" s="167"/>
      <c r="BC37" s="10" t="s">
        <v>11</v>
      </c>
      <c r="BD37" s="10"/>
      <c r="BE37" s="32"/>
      <c r="BF37" s="10"/>
      <c r="BG37" s="32"/>
      <c r="BH37" s="32"/>
      <c r="BI37" s="32"/>
      <c r="BJ37" s="170"/>
      <c r="BK37" s="32"/>
      <c r="BL37" s="14"/>
      <c r="BM37" s="14"/>
      <c r="BN37" s="14"/>
      <c r="BO37" s="14"/>
      <c r="BP37" s="10"/>
      <c r="BQ37" s="32"/>
      <c r="BR37" s="170"/>
      <c r="BS37" s="32"/>
      <c r="BT37" s="14"/>
      <c r="BU37" s="14"/>
      <c r="BV37" s="14"/>
      <c r="BW37" s="14"/>
      <c r="BX37" s="10"/>
      <c r="BZ37" s="170"/>
      <c r="CA37" s="32"/>
      <c r="CB37" s="14"/>
      <c r="CC37" s="14"/>
      <c r="CD37" s="14"/>
      <c r="CE37" s="14"/>
      <c r="CF37" s="10"/>
      <c r="CH37" s="172"/>
      <c r="CJ37" s="168">
        <f>IF($U$29="",0,ROUNDDOWN((AY37+AY39)*(1-$BG$29),-2))</f>
        <v>0</v>
      </c>
      <c r="CK37" s="168"/>
      <c r="CL37" s="168"/>
      <c r="CM37" s="168"/>
      <c r="CN37" s="10" t="s">
        <v>11</v>
      </c>
      <c r="CP37" s="172"/>
      <c r="CR37" s="168">
        <f>IF(CJ37="","",AQ37+CJ37)</f>
        <v>0</v>
      </c>
      <c r="CS37" s="168"/>
      <c r="CT37" s="168"/>
      <c r="CU37" s="168"/>
      <c r="CV37" s="10" t="s">
        <v>11</v>
      </c>
    </row>
    <row r="38" spans="1:100" ht="6" hidden="1" customHeight="1">
      <c r="A38" s="172"/>
      <c r="B38" s="7"/>
      <c r="C38" s="13"/>
      <c r="J38" s="10"/>
      <c r="K38" s="10"/>
      <c r="L38" s="10"/>
      <c r="M38" s="9"/>
      <c r="N38" s="10"/>
      <c r="O38" s="10"/>
      <c r="P38" s="10"/>
      <c r="Q38" s="10"/>
      <c r="R38" s="10"/>
      <c r="S38" s="173"/>
      <c r="U38" s="10"/>
      <c r="V38" s="10"/>
      <c r="W38" s="10"/>
      <c r="X38" s="10"/>
      <c r="Y38" s="170"/>
      <c r="Z38" s="10"/>
      <c r="AA38" s="10"/>
      <c r="AB38" s="25"/>
      <c r="AC38" s="25"/>
      <c r="AD38" s="25"/>
      <c r="AE38" s="10"/>
      <c r="AG38" s="170"/>
      <c r="AI38" s="15"/>
      <c r="AJ38" s="15"/>
      <c r="AK38" s="15"/>
      <c r="AL38" s="15"/>
      <c r="AM38" s="10"/>
      <c r="AO38" s="172"/>
      <c r="AQ38" s="15"/>
      <c r="AR38" s="15"/>
      <c r="AS38" s="15"/>
      <c r="AT38" s="15"/>
      <c r="AU38" s="10"/>
      <c r="AV38" s="10"/>
      <c r="AW38" s="170"/>
      <c r="AX38" s="10"/>
      <c r="AY38" s="14"/>
      <c r="AZ38" s="14"/>
      <c r="BA38" s="14"/>
      <c r="BB38" s="14"/>
      <c r="BC38" s="10"/>
      <c r="BD38" s="10"/>
      <c r="BE38" s="32"/>
      <c r="BF38" s="10"/>
      <c r="BG38" s="32"/>
      <c r="BH38" s="32"/>
      <c r="BI38" s="32"/>
      <c r="BJ38" s="170"/>
      <c r="BK38" s="32"/>
      <c r="BL38" s="14"/>
      <c r="BM38" s="14"/>
      <c r="BN38" s="14"/>
      <c r="BO38" s="14"/>
      <c r="BP38" s="10"/>
      <c r="BQ38" s="32"/>
      <c r="BR38" s="170"/>
      <c r="BS38" s="32"/>
      <c r="BT38" s="14"/>
      <c r="BU38" s="14"/>
      <c r="BV38" s="14"/>
      <c r="BW38" s="14"/>
      <c r="BX38" s="10"/>
      <c r="BZ38" s="170"/>
      <c r="CA38" s="32"/>
      <c r="CB38" s="14"/>
      <c r="CC38" s="14"/>
      <c r="CD38" s="14"/>
      <c r="CE38" s="14"/>
      <c r="CF38" s="10"/>
      <c r="CH38" s="172"/>
      <c r="CJ38" s="15"/>
      <c r="CK38" s="15"/>
      <c r="CL38" s="15"/>
      <c r="CM38" s="15"/>
      <c r="CN38" s="10"/>
      <c r="CP38" s="172"/>
      <c r="CR38" s="15"/>
      <c r="CS38" s="15"/>
      <c r="CT38" s="15"/>
      <c r="CU38" s="15"/>
      <c r="CV38" s="10"/>
    </row>
    <row r="39" spans="1:100" ht="20.100000000000001" hidden="1" customHeight="1">
      <c r="A39" s="172"/>
      <c r="B39" s="7"/>
      <c r="C39" s="13"/>
      <c r="J39" s="10"/>
      <c r="K39" s="10"/>
      <c r="L39" s="10"/>
      <c r="M39" s="9"/>
      <c r="N39" s="10"/>
      <c r="O39" s="10"/>
      <c r="P39" s="10"/>
      <c r="Q39" s="10"/>
      <c r="R39" s="10"/>
      <c r="S39" s="173"/>
      <c r="U39" s="10"/>
      <c r="V39" s="10"/>
      <c r="W39" s="10"/>
      <c r="X39" s="10"/>
      <c r="Y39" s="170"/>
      <c r="Z39" s="10"/>
      <c r="AA39" s="10" t="s">
        <v>167</v>
      </c>
      <c r="AB39" s="25"/>
      <c r="AC39" s="25"/>
      <c r="AD39" s="25"/>
      <c r="AE39" s="10"/>
      <c r="AG39" s="170"/>
      <c r="AI39" s="15"/>
      <c r="AJ39" s="15"/>
      <c r="AK39" s="15"/>
      <c r="AL39" s="15"/>
      <c r="AM39" s="10"/>
      <c r="AO39" s="172"/>
      <c r="AQ39" s="15"/>
      <c r="AR39" s="15"/>
      <c r="AS39" s="15"/>
      <c r="AT39" s="15"/>
      <c r="AU39" s="10"/>
      <c r="AV39" s="10"/>
      <c r="AW39" s="170"/>
      <c r="AX39" s="10"/>
      <c r="AY39" s="167" t="str">
        <f>IF($M$42="","",IF(AND($M$42="している",$U$29&gt;=18),$W$25,0))</f>
        <v/>
      </c>
      <c r="AZ39" s="167"/>
      <c r="BA39" s="167"/>
      <c r="BB39" s="167"/>
      <c r="BC39" s="10" t="s">
        <v>11</v>
      </c>
      <c r="BD39" s="10"/>
      <c r="BE39" s="32"/>
      <c r="BF39" s="10"/>
      <c r="BG39" s="32"/>
      <c r="BH39" s="32"/>
      <c r="BI39" s="32"/>
      <c r="BJ39" s="170"/>
      <c r="BK39" s="32"/>
      <c r="BL39" s="14"/>
      <c r="BM39" s="14"/>
      <c r="BN39" s="14"/>
      <c r="BO39" s="14"/>
      <c r="BP39" s="10"/>
      <c r="BQ39" s="32"/>
      <c r="BR39" s="170"/>
      <c r="BS39" s="32"/>
      <c r="BT39" s="14"/>
      <c r="BU39" s="14"/>
      <c r="BV39" s="14"/>
      <c r="BW39" s="14"/>
      <c r="BX39" s="10"/>
      <c r="BZ39" s="170"/>
      <c r="CA39" s="32"/>
      <c r="CB39" s="14"/>
      <c r="CC39" s="14"/>
      <c r="CD39" s="14"/>
      <c r="CE39" s="14"/>
      <c r="CF39" s="10"/>
      <c r="CH39" s="172"/>
      <c r="CJ39" s="14"/>
      <c r="CK39" s="14"/>
      <c r="CL39" s="14"/>
      <c r="CM39" s="14"/>
      <c r="CN39" s="10"/>
      <c r="CP39" s="172"/>
      <c r="CR39" s="14"/>
      <c r="CS39" s="14"/>
      <c r="CT39" s="14"/>
      <c r="CU39" s="14"/>
      <c r="CV39" s="10"/>
    </row>
    <row r="40" spans="1:100" ht="6" customHeight="1">
      <c r="A40" s="172"/>
      <c r="B40" s="7"/>
      <c r="C40" s="11"/>
      <c r="D40" s="11"/>
      <c r="E40" s="11"/>
      <c r="F40" s="11"/>
      <c r="G40" s="11"/>
      <c r="H40" s="11"/>
      <c r="I40" s="11"/>
      <c r="J40" s="11"/>
      <c r="K40" s="21"/>
      <c r="L40" s="21"/>
      <c r="M40" s="21"/>
      <c r="N40" s="21"/>
      <c r="O40" s="21"/>
      <c r="P40" s="21"/>
      <c r="Q40" s="21"/>
      <c r="R40" s="21"/>
      <c r="S40" s="173"/>
      <c r="U40" s="11"/>
      <c r="V40" s="11"/>
      <c r="W40" s="11"/>
      <c r="Y40" s="170"/>
      <c r="AA40" s="11"/>
      <c r="AB40" s="11"/>
      <c r="AC40" s="11"/>
      <c r="AD40" s="11"/>
      <c r="AE40" s="11"/>
      <c r="AG40" s="170"/>
      <c r="AI40" s="27"/>
      <c r="AJ40" s="27"/>
      <c r="AK40" s="27"/>
      <c r="AL40" s="27"/>
      <c r="AM40" s="11"/>
      <c r="AO40" s="172"/>
      <c r="AQ40" s="27"/>
      <c r="AR40" s="27"/>
      <c r="AS40" s="27"/>
      <c r="AT40" s="27"/>
      <c r="AU40" s="11"/>
      <c r="AW40" s="170"/>
      <c r="AY40" s="11"/>
      <c r="AZ40" s="11"/>
      <c r="BA40" s="11"/>
      <c r="BB40" s="11"/>
      <c r="BC40" s="11"/>
      <c r="BE40" s="29"/>
      <c r="BJ40" s="170"/>
      <c r="BL40" s="11"/>
      <c r="BM40" s="11"/>
      <c r="BN40" s="11"/>
      <c r="BO40" s="11"/>
      <c r="BP40" s="11"/>
      <c r="BR40" s="170"/>
      <c r="BT40" s="11"/>
      <c r="BU40" s="11"/>
      <c r="BV40" s="11"/>
      <c r="BW40" s="11"/>
      <c r="BX40" s="11"/>
      <c r="BZ40" s="170"/>
      <c r="CB40" s="11"/>
      <c r="CC40" s="11"/>
      <c r="CD40" s="11"/>
      <c r="CE40" s="11"/>
      <c r="CF40" s="11"/>
      <c r="CH40" s="172"/>
      <c r="CJ40" s="27"/>
      <c r="CK40" s="27"/>
      <c r="CL40" s="27"/>
      <c r="CM40" s="27"/>
      <c r="CN40" s="11"/>
      <c r="CP40" s="172"/>
      <c r="CR40" s="27"/>
      <c r="CS40" s="27"/>
      <c r="CT40" s="27"/>
      <c r="CU40" s="27"/>
      <c r="CV40" s="11"/>
    </row>
    <row r="41" spans="1:100" ht="6" customHeight="1">
      <c r="A41" s="172"/>
      <c r="B41" s="7"/>
      <c r="C41" s="12"/>
      <c r="D41" s="12"/>
      <c r="E41" s="12"/>
      <c r="F41" s="17"/>
      <c r="G41" s="17"/>
      <c r="H41" s="17"/>
      <c r="I41" s="17"/>
      <c r="J41" s="12"/>
      <c r="K41" s="21"/>
      <c r="L41" s="21"/>
      <c r="M41" s="21"/>
      <c r="N41" s="21"/>
      <c r="O41" s="21"/>
      <c r="P41" s="21"/>
      <c r="Q41" s="21"/>
      <c r="R41" s="21"/>
      <c r="S41" s="173"/>
      <c r="U41" s="12"/>
      <c r="V41" s="12"/>
      <c r="W41" s="12"/>
      <c r="Y41" s="170"/>
      <c r="AA41" s="12"/>
      <c r="AB41" s="12"/>
      <c r="AC41" s="12"/>
      <c r="AD41" s="12"/>
      <c r="AE41" s="12"/>
      <c r="AG41" s="170"/>
      <c r="AI41" s="28"/>
      <c r="AJ41" s="28"/>
      <c r="AK41" s="28"/>
      <c r="AL41" s="28"/>
      <c r="AM41" s="12"/>
      <c r="AO41" s="172"/>
      <c r="AQ41" s="28"/>
      <c r="AR41" s="28"/>
      <c r="AS41" s="28"/>
      <c r="AT41" s="28"/>
      <c r="AU41" s="12"/>
      <c r="AW41" s="170"/>
      <c r="AY41" s="12"/>
      <c r="AZ41" s="12"/>
      <c r="BA41" s="12"/>
      <c r="BB41" s="12"/>
      <c r="BC41" s="12"/>
      <c r="BE41" s="29"/>
      <c r="BJ41" s="170"/>
      <c r="BL41" s="12"/>
      <c r="BM41" s="12"/>
      <c r="BN41" s="12"/>
      <c r="BO41" s="12"/>
      <c r="BP41" s="12"/>
      <c r="BR41" s="170"/>
      <c r="BT41" s="12"/>
      <c r="BU41" s="12"/>
      <c r="BV41" s="12"/>
      <c r="BW41" s="12"/>
      <c r="BX41" s="12"/>
      <c r="BZ41" s="170"/>
      <c r="CB41" s="12"/>
      <c r="CC41" s="12"/>
      <c r="CD41" s="12"/>
      <c r="CE41" s="12"/>
      <c r="CF41" s="12"/>
      <c r="CH41" s="172"/>
      <c r="CJ41" s="28"/>
      <c r="CK41" s="28"/>
      <c r="CL41" s="28"/>
      <c r="CM41" s="28"/>
      <c r="CN41" s="12"/>
      <c r="CP41" s="172"/>
      <c r="CR41" s="28"/>
      <c r="CS41" s="28"/>
      <c r="CT41" s="28"/>
      <c r="CU41" s="28"/>
      <c r="CV41" s="12"/>
    </row>
    <row r="42" spans="1:100" ht="20.100000000000001" customHeight="1">
      <c r="A42" s="172"/>
      <c r="B42" s="7"/>
      <c r="C42" s="9" t="s">
        <v>6</v>
      </c>
      <c r="F42" s="176"/>
      <c r="G42" s="176"/>
      <c r="H42" s="176"/>
      <c r="I42" s="176"/>
      <c r="J42" s="10" t="s">
        <v>11</v>
      </c>
      <c r="K42" s="10"/>
      <c r="L42" s="10"/>
      <c r="M42" s="178"/>
      <c r="N42" s="178"/>
      <c r="O42" s="178"/>
      <c r="P42" s="178"/>
      <c r="Q42" s="10"/>
      <c r="R42" s="10"/>
      <c r="S42" s="173"/>
      <c r="U42" s="177"/>
      <c r="V42" s="177"/>
      <c r="W42" s="10" t="s">
        <v>14</v>
      </c>
      <c r="X42" s="10"/>
      <c r="Y42" s="170"/>
      <c r="Z42" s="10"/>
      <c r="AA42" s="10" t="s">
        <v>142</v>
      </c>
      <c r="AB42" s="174">
        <f>SUM(AB44:AD50)</f>
        <v>0</v>
      </c>
      <c r="AC42" s="174"/>
      <c r="AD42" s="174"/>
      <c r="AE42" s="10" t="s">
        <v>139</v>
      </c>
      <c r="AG42" s="170"/>
      <c r="AI42" s="168">
        <f>SUM(AI44:AL50)</f>
        <v>0</v>
      </c>
      <c r="AJ42" s="168"/>
      <c r="AK42" s="168"/>
      <c r="AL42" s="168"/>
      <c r="AM42" s="10" t="s">
        <v>11</v>
      </c>
      <c r="AO42" s="172"/>
      <c r="AQ42" s="175">
        <f>SUM(AQ44:AT50)</f>
        <v>0</v>
      </c>
      <c r="AR42" s="175"/>
      <c r="AS42" s="175"/>
      <c r="AT42" s="175"/>
      <c r="AU42" s="10" t="s">
        <v>11</v>
      </c>
      <c r="AV42" s="10"/>
      <c r="AW42" s="170"/>
      <c r="AX42" s="10"/>
      <c r="AY42" s="167">
        <f>SUM(AY44:BB52)</f>
        <v>0</v>
      </c>
      <c r="AZ42" s="167"/>
      <c r="BA42" s="167"/>
      <c r="BB42" s="167"/>
      <c r="BC42" s="10" t="s">
        <v>11</v>
      </c>
      <c r="BD42" s="10"/>
      <c r="BE42" s="29"/>
      <c r="BF42" s="10"/>
      <c r="BG42" s="29"/>
      <c r="BH42" s="29"/>
      <c r="BI42" s="29"/>
      <c r="BJ42" s="170"/>
      <c r="BK42" s="29"/>
      <c r="BL42" s="167">
        <f>SUM(BL44:BO46)</f>
        <v>0</v>
      </c>
      <c r="BM42" s="167"/>
      <c r="BN42" s="167"/>
      <c r="BO42" s="167"/>
      <c r="BP42" s="10" t="s">
        <v>11</v>
      </c>
      <c r="BQ42" s="29"/>
      <c r="BR42" s="170"/>
      <c r="BS42" s="29"/>
      <c r="BT42" s="167">
        <f>SUM(BT44:BW46)</f>
        <v>0</v>
      </c>
      <c r="BU42" s="167"/>
      <c r="BV42" s="167"/>
      <c r="BW42" s="167"/>
      <c r="BX42" s="10" t="s">
        <v>11</v>
      </c>
      <c r="BZ42" s="170"/>
      <c r="CA42" s="29"/>
      <c r="CB42" s="167">
        <f>SUM(CB44:CE46)</f>
        <v>0</v>
      </c>
      <c r="CC42" s="167"/>
      <c r="CD42" s="167"/>
      <c r="CE42" s="167"/>
      <c r="CF42" s="10" t="s">
        <v>11</v>
      </c>
      <c r="CH42" s="172"/>
      <c r="CJ42" s="175">
        <f>SUM(CJ44:CM50)</f>
        <v>0</v>
      </c>
      <c r="CK42" s="175"/>
      <c r="CL42" s="175"/>
      <c r="CM42" s="175"/>
      <c r="CN42" s="10" t="s">
        <v>11</v>
      </c>
      <c r="CP42" s="172"/>
      <c r="CR42" s="175">
        <f>SUM(CR44:CU50)</f>
        <v>0</v>
      </c>
      <c r="CS42" s="175"/>
      <c r="CT42" s="175"/>
      <c r="CU42" s="175"/>
      <c r="CV42" s="10" t="s">
        <v>11</v>
      </c>
    </row>
    <row r="43" spans="1:100" ht="6" hidden="1" customHeight="1">
      <c r="A43" s="172"/>
      <c r="B43" s="7"/>
      <c r="C43" s="13"/>
      <c r="F43" s="14"/>
      <c r="G43" s="14"/>
      <c r="H43" s="14"/>
      <c r="I43" s="14"/>
      <c r="J43" s="10"/>
      <c r="K43" s="10"/>
      <c r="L43" s="10"/>
      <c r="M43" s="10"/>
      <c r="N43" s="10"/>
      <c r="O43" s="10"/>
      <c r="P43" s="10"/>
      <c r="Q43" s="10"/>
      <c r="R43" s="10"/>
      <c r="S43" s="173"/>
      <c r="U43" s="20"/>
      <c r="V43" s="20"/>
      <c r="W43" s="10"/>
      <c r="X43" s="10"/>
      <c r="Y43" s="170"/>
      <c r="Z43" s="10"/>
      <c r="AA43" s="10"/>
      <c r="AB43" s="25"/>
      <c r="AC43" s="25"/>
      <c r="AD43" s="25"/>
      <c r="AE43" s="10"/>
      <c r="AG43" s="170"/>
      <c r="AI43" s="26"/>
      <c r="AJ43" s="26"/>
      <c r="AK43" s="26"/>
      <c r="AL43" s="26"/>
      <c r="AM43" s="10"/>
      <c r="AO43" s="172"/>
      <c r="AQ43" s="26"/>
      <c r="AR43" s="26"/>
      <c r="AS43" s="26"/>
      <c r="AT43" s="26"/>
      <c r="AU43" s="10"/>
      <c r="AV43" s="10"/>
      <c r="AW43" s="170"/>
      <c r="AX43" s="10"/>
      <c r="AY43" s="14"/>
      <c r="AZ43" s="14"/>
      <c r="BA43" s="14"/>
      <c r="BB43" s="14"/>
      <c r="BC43" s="10"/>
      <c r="BD43" s="10"/>
      <c r="BE43" s="29"/>
      <c r="BF43" s="10"/>
      <c r="BG43" s="29"/>
      <c r="BH43" s="29"/>
      <c r="BI43" s="29"/>
      <c r="BJ43" s="170"/>
      <c r="BK43" s="29"/>
      <c r="BL43" s="14"/>
      <c r="BM43" s="14"/>
      <c r="BN43" s="14"/>
      <c r="BO43" s="14"/>
      <c r="BP43" s="10"/>
      <c r="BQ43" s="29"/>
      <c r="BR43" s="170"/>
      <c r="BS43" s="29"/>
      <c r="BT43" s="14"/>
      <c r="BU43" s="14"/>
      <c r="BV43" s="14"/>
      <c r="BW43" s="14"/>
      <c r="BX43" s="10"/>
      <c r="BZ43" s="170"/>
      <c r="CA43" s="29"/>
      <c r="CB43" s="14"/>
      <c r="CC43" s="14"/>
      <c r="CD43" s="14"/>
      <c r="CE43" s="14"/>
      <c r="CF43" s="10"/>
      <c r="CH43" s="172"/>
      <c r="CJ43" s="26"/>
      <c r="CK43" s="26"/>
      <c r="CL43" s="26"/>
      <c r="CM43" s="26"/>
      <c r="CN43" s="10"/>
      <c r="CP43" s="172"/>
      <c r="CR43" s="26"/>
      <c r="CS43" s="26"/>
      <c r="CT43" s="26"/>
      <c r="CU43" s="26"/>
      <c r="CV43" s="10"/>
    </row>
    <row r="44" spans="1:100" ht="20.100000000000001" hidden="1" customHeight="1">
      <c r="A44" s="172"/>
      <c r="B44" s="7"/>
      <c r="C44" s="13"/>
      <c r="F44" s="14"/>
      <c r="G44" s="14"/>
      <c r="H44" s="14"/>
      <c r="I44" s="14"/>
      <c r="J44" s="10"/>
      <c r="K44" s="10"/>
      <c r="L44" s="10"/>
      <c r="M44" s="10"/>
      <c r="N44" s="10"/>
      <c r="O44" s="10"/>
      <c r="P44" s="10"/>
      <c r="Q44" s="10"/>
      <c r="R44" s="10"/>
      <c r="S44" s="173"/>
      <c r="U44" s="20"/>
      <c r="V44" s="20"/>
      <c r="W44" s="10"/>
      <c r="X44" s="10"/>
      <c r="Y44" s="170"/>
      <c r="Z44" s="10"/>
      <c r="AA44" s="10" t="s">
        <v>15</v>
      </c>
      <c r="AB44" s="174" t="str">
        <f>IF(U42="","",$W$9)</f>
        <v/>
      </c>
      <c r="AC44" s="174"/>
      <c r="AD44" s="174"/>
      <c r="AE44" s="10" t="s">
        <v>139</v>
      </c>
      <c r="AG44" s="170"/>
      <c r="AI44" s="168">
        <f>IF(AB44="",0,MAX(ROUNDDOWN((F42-$AQ$9)*AB44/100,-2),0,0))</f>
        <v>0</v>
      </c>
      <c r="AJ44" s="168"/>
      <c r="AK44" s="168"/>
      <c r="AL44" s="168"/>
      <c r="AM44" s="10" t="s">
        <v>11</v>
      </c>
      <c r="AO44" s="172"/>
      <c r="AQ44" s="168">
        <f>IF(U42="",0,IF($BA$9&lt;=AI44,$BA$9-CJ44,IF(AI44&lt;$BA$9,MIN(AI44,$BA$9-CJ44),0)))</f>
        <v>0</v>
      </c>
      <c r="AR44" s="168"/>
      <c r="AS44" s="168"/>
      <c r="AT44" s="168"/>
      <c r="AU44" s="10" t="s">
        <v>11</v>
      </c>
      <c r="AV44" s="10"/>
      <c r="AW44" s="170"/>
      <c r="AX44" s="10"/>
      <c r="AY44" s="167" t="str">
        <f>IF(U42="","",$W$17)</f>
        <v/>
      </c>
      <c r="AZ44" s="167"/>
      <c r="BA44" s="167"/>
      <c r="BB44" s="167"/>
      <c r="BC44" s="10" t="s">
        <v>11</v>
      </c>
      <c r="BD44" s="10"/>
      <c r="BE44" s="29"/>
      <c r="BF44" s="10"/>
      <c r="BG44" s="29"/>
      <c r="BH44" s="29"/>
      <c r="BI44" s="29"/>
      <c r="BJ44" s="170"/>
      <c r="BK44" s="29"/>
      <c r="BL44" s="167">
        <f>IF(AY44="",0,IF(U42&lt;6,ROUNDDOWN(AY44*(1-$BG$29)*0.5,-2),0))</f>
        <v>0</v>
      </c>
      <c r="BM44" s="167"/>
      <c r="BN44" s="167"/>
      <c r="BO44" s="167"/>
      <c r="BP44" s="10" t="s">
        <v>11</v>
      </c>
      <c r="BQ44" s="29"/>
      <c r="BR44" s="170"/>
      <c r="BS44" s="29"/>
      <c r="BT44" s="167">
        <f>IF(AY44="",0,IF(AND($U$42&gt;=6,$U$42&lt;18),ROUNDDOWN(AY44*(1-$BG$29)*0.8,-2),0))</f>
        <v>0</v>
      </c>
      <c r="BU44" s="167"/>
      <c r="BV44" s="167"/>
      <c r="BW44" s="167"/>
      <c r="BX44" s="10" t="s">
        <v>11</v>
      </c>
      <c r="BZ44" s="170"/>
      <c r="CA44" s="29"/>
      <c r="CB44" s="167">
        <f>IF(BT44=0,0,AY44-BT44)</f>
        <v>0</v>
      </c>
      <c r="CC44" s="167"/>
      <c r="CD44" s="167"/>
      <c r="CE44" s="167"/>
      <c r="CF44" s="10" t="s">
        <v>11</v>
      </c>
      <c r="CH44" s="172"/>
      <c r="CJ44" s="168">
        <f>IF($U$42="",0,IF($U$42&lt;6,BL44,IF(AND($U$42&gt;=6,$U$42&lt;18),BT44,ROUNDDOWN(AY44*(1-$BG$29),-2))))</f>
        <v>0</v>
      </c>
      <c r="CK44" s="168"/>
      <c r="CL44" s="168"/>
      <c r="CM44" s="168"/>
      <c r="CN44" s="10" t="s">
        <v>11</v>
      </c>
      <c r="CP44" s="172"/>
      <c r="CR44" s="168">
        <f>IF(CJ44="","",AQ44+CJ44)</f>
        <v>0</v>
      </c>
      <c r="CS44" s="168"/>
      <c r="CT44" s="168"/>
      <c r="CU44" s="168"/>
      <c r="CV44" s="10" t="s">
        <v>11</v>
      </c>
    </row>
    <row r="45" spans="1:100" ht="6" hidden="1" customHeight="1">
      <c r="A45" s="172"/>
      <c r="B45" s="7"/>
      <c r="C45" s="13"/>
      <c r="F45" s="14"/>
      <c r="G45" s="14"/>
      <c r="H45" s="14"/>
      <c r="I45" s="14"/>
      <c r="J45" s="10"/>
      <c r="K45" s="10"/>
      <c r="L45" s="10"/>
      <c r="M45" s="10"/>
      <c r="N45" s="10"/>
      <c r="O45" s="10"/>
      <c r="P45" s="10"/>
      <c r="Q45" s="10"/>
      <c r="R45" s="10"/>
      <c r="S45" s="173"/>
      <c r="U45" s="20"/>
      <c r="V45" s="20"/>
      <c r="W45" s="10"/>
      <c r="X45" s="10"/>
      <c r="Y45" s="170"/>
      <c r="Z45" s="10"/>
      <c r="AA45" s="10"/>
      <c r="AB45" s="25"/>
      <c r="AC45" s="25"/>
      <c r="AD45" s="25"/>
      <c r="AE45" s="10"/>
      <c r="AG45" s="170"/>
      <c r="AI45" s="26"/>
      <c r="AJ45" s="26"/>
      <c r="AK45" s="26"/>
      <c r="AL45" s="26"/>
      <c r="AM45" s="10"/>
      <c r="AO45" s="172"/>
      <c r="AQ45" s="26"/>
      <c r="AR45" s="26"/>
      <c r="AS45" s="26"/>
      <c r="AT45" s="26"/>
      <c r="AU45" s="10"/>
      <c r="AV45" s="10"/>
      <c r="AW45" s="170"/>
      <c r="AX45" s="10"/>
      <c r="AY45" s="14"/>
      <c r="AZ45" s="14"/>
      <c r="BA45" s="14"/>
      <c r="BB45" s="14"/>
      <c r="BC45" s="10"/>
      <c r="BD45" s="10"/>
      <c r="BE45" s="29"/>
      <c r="BF45" s="10"/>
      <c r="BG45" s="29"/>
      <c r="BH45" s="29"/>
      <c r="BI45" s="29"/>
      <c r="BJ45" s="170"/>
      <c r="BK45" s="29"/>
      <c r="BL45" s="14"/>
      <c r="BM45" s="14"/>
      <c r="BN45" s="14"/>
      <c r="BO45" s="14"/>
      <c r="BP45" s="10"/>
      <c r="BQ45" s="29"/>
      <c r="BR45" s="170"/>
      <c r="BS45" s="29"/>
      <c r="BT45" s="14"/>
      <c r="BU45" s="14"/>
      <c r="BV45" s="14"/>
      <c r="BW45" s="14"/>
      <c r="BX45" s="10"/>
      <c r="BZ45" s="170"/>
      <c r="CA45" s="29"/>
      <c r="CB45" s="14"/>
      <c r="CC45" s="14"/>
      <c r="CD45" s="14"/>
      <c r="CE45" s="14"/>
      <c r="CF45" s="10"/>
      <c r="CH45" s="172"/>
      <c r="CJ45" s="26"/>
      <c r="CK45" s="26"/>
      <c r="CL45" s="26"/>
      <c r="CM45" s="26"/>
      <c r="CN45" s="10"/>
      <c r="CP45" s="172"/>
      <c r="CR45" s="26"/>
      <c r="CS45" s="26"/>
      <c r="CT45" s="26"/>
      <c r="CU45" s="26"/>
      <c r="CV45" s="10"/>
    </row>
    <row r="46" spans="1:100" ht="20.100000000000001" hidden="1" customHeight="1">
      <c r="A46" s="172"/>
      <c r="B46" s="7"/>
      <c r="C46" s="13"/>
      <c r="F46" s="14"/>
      <c r="G46" s="14"/>
      <c r="H46" s="14"/>
      <c r="I46" s="14"/>
      <c r="J46" s="10"/>
      <c r="K46" s="10"/>
      <c r="L46" s="10"/>
      <c r="M46" s="10"/>
      <c r="N46" s="10"/>
      <c r="O46" s="10"/>
      <c r="P46" s="10"/>
      <c r="Q46" s="10"/>
      <c r="R46" s="10"/>
      <c r="S46" s="173"/>
      <c r="U46" s="20"/>
      <c r="V46" s="20"/>
      <c r="W46" s="10"/>
      <c r="X46" s="10"/>
      <c r="Y46" s="170"/>
      <c r="Z46" s="10"/>
      <c r="AA46" s="10" t="s">
        <v>143</v>
      </c>
      <c r="AB46" s="174" t="str">
        <f>IF(U42="","",$W$11)</f>
        <v/>
      </c>
      <c r="AC46" s="174"/>
      <c r="AD46" s="174"/>
      <c r="AE46" s="10" t="s">
        <v>139</v>
      </c>
      <c r="AG46" s="170"/>
      <c r="AI46" s="168">
        <f>IF(AB46="",0,MAX(ROUNDDOWN((F42-$AQ$9)*AB46/100,-2),0,0))</f>
        <v>0</v>
      </c>
      <c r="AJ46" s="168"/>
      <c r="AK46" s="168"/>
      <c r="AL46" s="168"/>
      <c r="AM46" s="10" t="s">
        <v>11</v>
      </c>
      <c r="AO46" s="172"/>
      <c r="AQ46" s="168">
        <f>IF(U42="",0,IF($BA$11&lt;=AI46,$BA$11-CJ46,IF(AI46&lt;$BA$11,MIN(AI46,$BA$11-CJ46),0)))</f>
        <v>0</v>
      </c>
      <c r="AR46" s="168"/>
      <c r="AS46" s="168"/>
      <c r="AT46" s="168"/>
      <c r="AU46" s="10" t="s">
        <v>11</v>
      </c>
      <c r="AV46" s="10"/>
      <c r="AW46" s="170"/>
      <c r="AX46" s="10"/>
      <c r="AY46" s="167" t="str">
        <f>IF(U42="","",$W$19)</f>
        <v/>
      </c>
      <c r="AZ46" s="167"/>
      <c r="BA46" s="167"/>
      <c r="BB46" s="167"/>
      <c r="BC46" s="10" t="s">
        <v>11</v>
      </c>
      <c r="BD46" s="10"/>
      <c r="BE46" s="29"/>
      <c r="BF46" s="10"/>
      <c r="BG46" s="29"/>
      <c r="BH46" s="29"/>
      <c r="BI46" s="29"/>
      <c r="BJ46" s="170"/>
      <c r="BK46" s="29"/>
      <c r="BL46" s="167">
        <f>IF(AY46="",0,IF(U42&lt;6,ROUNDDOWN(AY46*(1-$BG$29)*0.5,-2),0))</f>
        <v>0</v>
      </c>
      <c r="BM46" s="167"/>
      <c r="BN46" s="167"/>
      <c r="BO46" s="167"/>
      <c r="BP46" s="10" t="s">
        <v>11</v>
      </c>
      <c r="BQ46" s="29"/>
      <c r="BR46" s="170"/>
      <c r="BS46" s="29"/>
      <c r="BT46" s="167">
        <f>IF(AY46="",0,IF(AND($U$42&gt;=6,$U$42&lt;18),ROUNDDOWN(AY46*(1-$BG$29)*0.8,-2),0))</f>
        <v>0</v>
      </c>
      <c r="BU46" s="167"/>
      <c r="BV46" s="167"/>
      <c r="BW46" s="167"/>
      <c r="BX46" s="10" t="s">
        <v>11</v>
      </c>
      <c r="BZ46" s="170"/>
      <c r="CA46" s="29"/>
      <c r="CB46" s="167">
        <f>IF(BT46=0,0,AY46-BT46)</f>
        <v>0</v>
      </c>
      <c r="CC46" s="167"/>
      <c r="CD46" s="167"/>
      <c r="CE46" s="167"/>
      <c r="CF46" s="10" t="s">
        <v>11</v>
      </c>
      <c r="CH46" s="172"/>
      <c r="CJ46" s="168">
        <f>IF($U$42="",0,IF($U$42&lt;6,BL46,IF(AND($U$42&gt;=6,$U$42&lt;18),BT46,ROUNDDOWN(AY46*(1-$BG$29),-2))))</f>
        <v>0</v>
      </c>
      <c r="CK46" s="168"/>
      <c r="CL46" s="168"/>
      <c r="CM46" s="168"/>
      <c r="CN46" s="10" t="s">
        <v>11</v>
      </c>
      <c r="CP46" s="172"/>
      <c r="CR46" s="168">
        <f>IF(CJ46="","",AQ46+CJ46)</f>
        <v>0</v>
      </c>
      <c r="CS46" s="168"/>
      <c r="CT46" s="168"/>
      <c r="CU46" s="168"/>
      <c r="CV46" s="10" t="s">
        <v>11</v>
      </c>
    </row>
    <row r="47" spans="1:100" ht="6" hidden="1" customHeight="1">
      <c r="A47" s="172"/>
      <c r="B47" s="7"/>
      <c r="C47" s="13"/>
      <c r="F47" s="14"/>
      <c r="G47" s="14"/>
      <c r="H47" s="14"/>
      <c r="I47" s="14"/>
      <c r="J47" s="10"/>
      <c r="K47" s="10"/>
      <c r="L47" s="10"/>
      <c r="M47" s="10"/>
      <c r="N47" s="10"/>
      <c r="O47" s="10"/>
      <c r="P47" s="10"/>
      <c r="Q47" s="10"/>
      <c r="R47" s="10"/>
      <c r="S47" s="173"/>
      <c r="U47" s="20"/>
      <c r="V47" s="20"/>
      <c r="W47" s="10"/>
      <c r="X47" s="10"/>
      <c r="Y47" s="170"/>
      <c r="Z47" s="10"/>
      <c r="AA47" s="10"/>
      <c r="AB47" s="25"/>
      <c r="AC47" s="25"/>
      <c r="AD47" s="25"/>
      <c r="AE47" s="10"/>
      <c r="AG47" s="170"/>
      <c r="AI47" s="26"/>
      <c r="AJ47" s="26"/>
      <c r="AK47" s="26"/>
      <c r="AL47" s="26"/>
      <c r="AM47" s="10"/>
      <c r="AO47" s="172"/>
      <c r="AQ47" s="26"/>
      <c r="AR47" s="26"/>
      <c r="AS47" s="26"/>
      <c r="AT47" s="26"/>
      <c r="AU47" s="10"/>
      <c r="AV47" s="10"/>
      <c r="AW47" s="170"/>
      <c r="AX47" s="10"/>
      <c r="AY47" s="14"/>
      <c r="AZ47" s="14"/>
      <c r="BA47" s="14"/>
      <c r="BB47" s="14"/>
      <c r="BC47" s="10"/>
      <c r="BD47" s="10"/>
      <c r="BE47" s="29"/>
      <c r="BF47" s="10"/>
      <c r="BG47" s="29"/>
      <c r="BH47" s="29"/>
      <c r="BI47" s="29"/>
      <c r="BJ47" s="170"/>
      <c r="BK47" s="29"/>
      <c r="BL47" s="14"/>
      <c r="BM47" s="14"/>
      <c r="BN47" s="14"/>
      <c r="BO47" s="14"/>
      <c r="BP47" s="10"/>
      <c r="BQ47" s="29"/>
      <c r="BR47" s="170"/>
      <c r="BS47" s="29"/>
      <c r="BT47" s="14"/>
      <c r="BU47" s="14"/>
      <c r="BV47" s="14"/>
      <c r="BW47" s="14"/>
      <c r="BX47" s="10"/>
      <c r="BZ47" s="170"/>
      <c r="CA47" s="29"/>
      <c r="CB47" s="14"/>
      <c r="CC47" s="14"/>
      <c r="CD47" s="14"/>
      <c r="CE47" s="14"/>
      <c r="CF47" s="10"/>
      <c r="CH47" s="172"/>
      <c r="CJ47" s="26"/>
      <c r="CK47" s="26"/>
      <c r="CL47" s="26"/>
      <c r="CM47" s="26"/>
      <c r="CN47" s="10"/>
      <c r="CP47" s="172"/>
      <c r="CR47" s="26"/>
      <c r="CS47" s="26"/>
      <c r="CT47" s="26"/>
      <c r="CU47" s="26"/>
      <c r="CV47" s="10"/>
    </row>
    <row r="48" spans="1:100" ht="20.100000000000001" hidden="1" customHeight="1">
      <c r="A48" s="172"/>
      <c r="B48" s="7"/>
      <c r="C48" s="13"/>
      <c r="F48" s="14"/>
      <c r="G48" s="14"/>
      <c r="H48" s="14"/>
      <c r="I48" s="14"/>
      <c r="J48" s="10"/>
      <c r="K48" s="10"/>
      <c r="L48" s="10"/>
      <c r="M48" s="10"/>
      <c r="N48" s="10"/>
      <c r="O48" s="10"/>
      <c r="P48" s="10"/>
      <c r="Q48" s="10"/>
      <c r="R48" s="10"/>
      <c r="S48" s="173"/>
      <c r="U48" s="20"/>
      <c r="V48" s="20"/>
      <c r="W48" s="10"/>
      <c r="X48" s="10"/>
      <c r="Y48" s="170"/>
      <c r="Z48" s="10"/>
      <c r="AA48" s="10" t="s">
        <v>145</v>
      </c>
      <c r="AB48" s="174" t="str">
        <f>IF(U42="","",IF(AND(U42&gt;=40,U42&lt;65),$W$13,""))</f>
        <v/>
      </c>
      <c r="AC48" s="174"/>
      <c r="AD48" s="174"/>
      <c r="AE48" s="10" t="s">
        <v>139</v>
      </c>
      <c r="AG48" s="170"/>
      <c r="AI48" s="168">
        <f>IF(AB48="",0,MAX(ROUNDDOWN((F42-$AQ$9)*AB48/100,-2),0,0))</f>
        <v>0</v>
      </c>
      <c r="AJ48" s="168"/>
      <c r="AK48" s="168"/>
      <c r="AL48" s="168"/>
      <c r="AM48" s="10" t="s">
        <v>11</v>
      </c>
      <c r="AO48" s="172"/>
      <c r="AQ48" s="168">
        <f>IF(U42="",0,IF($BA$13&lt;=AI48,$BA$13-CJ48,IF(AI48&lt;$BA$13,MIN(AI48,$BA$13-CJ48),0)))</f>
        <v>0</v>
      </c>
      <c r="AR48" s="168"/>
      <c r="AS48" s="168"/>
      <c r="AT48" s="168"/>
      <c r="AU48" s="10" t="s">
        <v>11</v>
      </c>
      <c r="AV48" s="10"/>
      <c r="AW48" s="170"/>
      <c r="AX48" s="10"/>
      <c r="AY48" s="167" t="str">
        <f>IF(U42="","",IF(AND(U42&gt;=40,U42&lt;65),$W$21,0))</f>
        <v/>
      </c>
      <c r="AZ48" s="167"/>
      <c r="BA48" s="167"/>
      <c r="BB48" s="167"/>
      <c r="BC48" s="10" t="s">
        <v>11</v>
      </c>
      <c r="BD48" s="10"/>
      <c r="BE48" s="29"/>
      <c r="BF48" s="10"/>
      <c r="BG48" s="29"/>
      <c r="BH48" s="29"/>
      <c r="BI48" s="29"/>
      <c r="BJ48" s="170"/>
      <c r="BK48" s="29"/>
      <c r="BL48" s="14"/>
      <c r="BM48" s="14"/>
      <c r="BN48" s="14"/>
      <c r="BO48" s="14"/>
      <c r="BP48" s="10"/>
      <c r="BQ48" s="29"/>
      <c r="BR48" s="170"/>
      <c r="BS48" s="29"/>
      <c r="BT48" s="14"/>
      <c r="BU48" s="14"/>
      <c r="BV48" s="14"/>
      <c r="BW48" s="14"/>
      <c r="BX48" s="10"/>
      <c r="BZ48" s="170"/>
      <c r="CA48" s="29"/>
      <c r="CB48" s="14"/>
      <c r="CC48" s="14"/>
      <c r="CD48" s="14"/>
      <c r="CE48" s="14"/>
      <c r="CF48" s="10"/>
      <c r="CH48" s="172"/>
      <c r="CJ48" s="168">
        <f>IF($U$42="",0,ROUNDDOWN(AY48*(1-$BG$29),-2))</f>
        <v>0</v>
      </c>
      <c r="CK48" s="168"/>
      <c r="CL48" s="168"/>
      <c r="CM48" s="168"/>
      <c r="CN48" s="10" t="s">
        <v>11</v>
      </c>
      <c r="CP48" s="172"/>
      <c r="CR48" s="168">
        <f>IF(CJ48="","",AQ48+CJ48)</f>
        <v>0</v>
      </c>
      <c r="CS48" s="168"/>
      <c r="CT48" s="168"/>
      <c r="CU48" s="168"/>
      <c r="CV48" s="10" t="s">
        <v>11</v>
      </c>
    </row>
    <row r="49" spans="1:100" ht="6" hidden="1" customHeight="1">
      <c r="A49" s="172"/>
      <c r="B49" s="7"/>
      <c r="C49" s="13"/>
      <c r="F49" s="14"/>
      <c r="G49" s="14"/>
      <c r="H49" s="14"/>
      <c r="I49" s="14"/>
      <c r="J49" s="10"/>
      <c r="K49" s="10"/>
      <c r="L49" s="10"/>
      <c r="M49" s="10"/>
      <c r="N49" s="10"/>
      <c r="O49" s="10"/>
      <c r="P49" s="10"/>
      <c r="Q49" s="10"/>
      <c r="R49" s="10"/>
      <c r="S49" s="173"/>
      <c r="U49" s="20"/>
      <c r="V49" s="20"/>
      <c r="W49" s="10"/>
      <c r="X49" s="10"/>
      <c r="Y49" s="170"/>
      <c r="Z49" s="10"/>
      <c r="AA49" s="10"/>
      <c r="AB49" s="25"/>
      <c r="AC49" s="25"/>
      <c r="AD49" s="25"/>
      <c r="AE49" s="10"/>
      <c r="AG49" s="170"/>
      <c r="AI49" s="15"/>
      <c r="AJ49" s="15"/>
      <c r="AK49" s="15"/>
      <c r="AL49" s="15"/>
      <c r="AM49" s="10"/>
      <c r="AO49" s="172"/>
      <c r="AQ49" s="15"/>
      <c r="AR49" s="15"/>
      <c r="AS49" s="15"/>
      <c r="AT49" s="15"/>
      <c r="AU49" s="10"/>
      <c r="AV49" s="10"/>
      <c r="AW49" s="170"/>
      <c r="AX49" s="10"/>
      <c r="AY49" s="14"/>
      <c r="AZ49" s="14"/>
      <c r="BA49" s="14"/>
      <c r="BB49" s="14"/>
      <c r="BC49" s="10"/>
      <c r="BD49" s="10"/>
      <c r="BE49" s="29"/>
      <c r="BF49" s="10"/>
      <c r="BG49" s="29"/>
      <c r="BH49" s="29"/>
      <c r="BI49" s="29"/>
      <c r="BJ49" s="170"/>
      <c r="BK49" s="29"/>
      <c r="BL49" s="14"/>
      <c r="BM49" s="14"/>
      <c r="BN49" s="14"/>
      <c r="BO49" s="14"/>
      <c r="BP49" s="10"/>
      <c r="BQ49" s="29"/>
      <c r="BR49" s="170"/>
      <c r="BS49" s="29"/>
      <c r="BT49" s="14"/>
      <c r="BU49" s="14"/>
      <c r="BV49" s="14"/>
      <c r="BW49" s="14"/>
      <c r="BX49" s="10"/>
      <c r="BZ49" s="170"/>
      <c r="CA49" s="29"/>
      <c r="CB49" s="14"/>
      <c r="CC49" s="14"/>
      <c r="CD49" s="14"/>
      <c r="CE49" s="14"/>
      <c r="CF49" s="10"/>
      <c r="CH49" s="172"/>
      <c r="CJ49" s="15"/>
      <c r="CK49" s="15"/>
      <c r="CL49" s="15"/>
      <c r="CM49" s="15"/>
      <c r="CN49" s="10"/>
      <c r="CP49" s="172"/>
      <c r="CR49" s="15"/>
      <c r="CS49" s="15"/>
      <c r="CT49" s="15"/>
      <c r="CU49" s="15"/>
      <c r="CV49" s="10"/>
    </row>
    <row r="50" spans="1:100" ht="20.100000000000001" hidden="1" customHeight="1">
      <c r="A50" s="172"/>
      <c r="B50" s="7"/>
      <c r="C50" s="13"/>
      <c r="F50" s="14"/>
      <c r="G50" s="14"/>
      <c r="H50" s="14"/>
      <c r="I50" s="14"/>
      <c r="J50" s="10"/>
      <c r="K50" s="10"/>
      <c r="L50" s="10"/>
      <c r="M50" s="10"/>
      <c r="N50" s="10"/>
      <c r="O50" s="10"/>
      <c r="P50" s="10"/>
      <c r="Q50" s="10"/>
      <c r="R50" s="10"/>
      <c r="S50" s="173"/>
      <c r="U50" s="20"/>
      <c r="V50" s="20"/>
      <c r="W50" s="10"/>
      <c r="X50" s="10"/>
      <c r="Y50" s="170"/>
      <c r="Z50" s="10"/>
      <c r="AA50" s="10" t="s">
        <v>34</v>
      </c>
      <c r="AB50" s="174" t="str">
        <f>IF(U42="","",IF(AND(U42&gt;=0,U42&lt;18),"",$W$15))</f>
        <v/>
      </c>
      <c r="AC50" s="174"/>
      <c r="AD50" s="174"/>
      <c r="AE50" s="10" t="s">
        <v>139</v>
      </c>
      <c r="AG50" s="170"/>
      <c r="AI50" s="168">
        <f>IF(AB50="",0,MAX(ROUNDDOWN((F42-$AQ$9)*AB50/100,-2),0,0))</f>
        <v>0</v>
      </c>
      <c r="AJ50" s="168"/>
      <c r="AK50" s="168"/>
      <c r="AL50" s="168"/>
      <c r="AM50" s="10" t="s">
        <v>11</v>
      </c>
      <c r="AO50" s="172"/>
      <c r="AQ50" s="168">
        <f>IF(U42="",0,IF($BA$13&lt;=AI50,$BA$13-CJ50,IF(AI50&lt;$BA$13,MIN(AI50,$BA$13-CJ50),0)))</f>
        <v>0</v>
      </c>
      <c r="AR50" s="168"/>
      <c r="AS50" s="168"/>
      <c r="AT50" s="168"/>
      <c r="AU50" s="10" t="s">
        <v>11</v>
      </c>
      <c r="AV50" s="10"/>
      <c r="AW50" s="170"/>
      <c r="AX50" s="10"/>
      <c r="AY50" s="167" t="str">
        <f>IF(U42="","",IF($U$42&gt;=18,$W$23,0))</f>
        <v/>
      </c>
      <c r="AZ50" s="167"/>
      <c r="BA50" s="167"/>
      <c r="BB50" s="167"/>
      <c r="BC50" s="10" t="s">
        <v>11</v>
      </c>
      <c r="BD50" s="10"/>
      <c r="BE50" s="29"/>
      <c r="BF50" s="10"/>
      <c r="BG50" s="29"/>
      <c r="BH50" s="29"/>
      <c r="BI50" s="29"/>
      <c r="BJ50" s="170"/>
      <c r="BK50" s="29"/>
      <c r="BL50" s="14"/>
      <c r="BM50" s="14"/>
      <c r="BN50" s="14"/>
      <c r="BO50" s="14"/>
      <c r="BP50" s="10"/>
      <c r="BQ50" s="29"/>
      <c r="BR50" s="170"/>
      <c r="BS50" s="29"/>
      <c r="BT50" s="14"/>
      <c r="BU50" s="14"/>
      <c r="BV50" s="14"/>
      <c r="BW50" s="14"/>
      <c r="BX50" s="10"/>
      <c r="BZ50" s="170"/>
      <c r="CA50" s="29"/>
      <c r="CB50" s="14"/>
      <c r="CC50" s="14"/>
      <c r="CD50" s="14"/>
      <c r="CE50" s="14"/>
      <c r="CF50" s="10"/>
      <c r="CH50" s="172"/>
      <c r="CJ50" s="168">
        <f>IF($U$42="",0,ROUNDDOWN((AY50+AY52)*(1-$BG$29),-2))</f>
        <v>0</v>
      </c>
      <c r="CK50" s="168"/>
      <c r="CL50" s="168"/>
      <c r="CM50" s="168"/>
      <c r="CN50" s="10" t="s">
        <v>11</v>
      </c>
      <c r="CP50" s="172"/>
      <c r="CR50" s="168">
        <f>IF(CJ50="","",AQ50+CJ50)</f>
        <v>0</v>
      </c>
      <c r="CS50" s="168"/>
      <c r="CT50" s="168"/>
      <c r="CU50" s="168"/>
      <c r="CV50" s="10" t="s">
        <v>11</v>
      </c>
    </row>
    <row r="51" spans="1:100" ht="6" hidden="1" customHeight="1">
      <c r="A51" s="172"/>
      <c r="B51" s="7"/>
      <c r="C51" s="13"/>
      <c r="F51" s="14"/>
      <c r="G51" s="14"/>
      <c r="H51" s="14"/>
      <c r="I51" s="14"/>
      <c r="J51" s="10"/>
      <c r="K51" s="10"/>
      <c r="L51" s="10"/>
      <c r="M51" s="10"/>
      <c r="N51" s="10"/>
      <c r="O51" s="10"/>
      <c r="P51" s="10"/>
      <c r="Q51" s="10"/>
      <c r="R51" s="10"/>
      <c r="S51" s="173"/>
      <c r="U51" s="20"/>
      <c r="V51" s="20"/>
      <c r="W51" s="10"/>
      <c r="X51" s="10"/>
      <c r="Y51" s="170"/>
      <c r="Z51" s="10"/>
      <c r="AA51" s="10"/>
      <c r="AB51" s="25"/>
      <c r="AC51" s="25"/>
      <c r="AD51" s="25"/>
      <c r="AE51" s="10"/>
      <c r="AG51" s="170"/>
      <c r="AI51" s="15"/>
      <c r="AJ51" s="15"/>
      <c r="AK51" s="15"/>
      <c r="AL51" s="15"/>
      <c r="AM51" s="10"/>
      <c r="AO51" s="172"/>
      <c r="AQ51" s="15"/>
      <c r="AR51" s="15"/>
      <c r="AS51" s="15"/>
      <c r="AT51" s="15"/>
      <c r="AU51" s="10"/>
      <c r="AV51" s="10"/>
      <c r="AW51" s="170"/>
      <c r="AX51" s="10"/>
      <c r="AY51" s="14"/>
      <c r="AZ51" s="14"/>
      <c r="BA51" s="14"/>
      <c r="BB51" s="14"/>
      <c r="BC51" s="10"/>
      <c r="BD51" s="10"/>
      <c r="BE51" s="29"/>
      <c r="BF51" s="10"/>
      <c r="BG51" s="29"/>
      <c r="BH51" s="29"/>
      <c r="BI51" s="29"/>
      <c r="BJ51" s="170"/>
      <c r="BK51" s="29"/>
      <c r="BL51" s="14"/>
      <c r="BM51" s="14"/>
      <c r="BN51" s="14"/>
      <c r="BO51" s="14"/>
      <c r="BP51" s="10"/>
      <c r="BQ51" s="29"/>
      <c r="BR51" s="170"/>
      <c r="BS51" s="29"/>
      <c r="BT51" s="14"/>
      <c r="BU51" s="14"/>
      <c r="BV51" s="14"/>
      <c r="BW51" s="14"/>
      <c r="BX51" s="10"/>
      <c r="BZ51" s="170"/>
      <c r="CA51" s="29"/>
      <c r="CB51" s="14"/>
      <c r="CC51" s="14"/>
      <c r="CD51" s="14"/>
      <c r="CE51" s="14"/>
      <c r="CF51" s="10"/>
      <c r="CH51" s="172"/>
      <c r="CJ51" s="15"/>
      <c r="CK51" s="15"/>
      <c r="CL51" s="15"/>
      <c r="CM51" s="15"/>
      <c r="CN51" s="10"/>
      <c r="CP51" s="172"/>
      <c r="CR51" s="15"/>
      <c r="CS51" s="15"/>
      <c r="CT51" s="15"/>
      <c r="CU51" s="15"/>
      <c r="CV51" s="10"/>
    </row>
    <row r="52" spans="1:100" ht="20.100000000000001" hidden="1" customHeight="1">
      <c r="A52" s="172"/>
      <c r="B52" s="7"/>
      <c r="C52" s="13"/>
      <c r="F52" s="14"/>
      <c r="G52" s="14"/>
      <c r="H52" s="14"/>
      <c r="I52" s="14"/>
      <c r="J52" s="10"/>
      <c r="K52" s="10"/>
      <c r="L52" s="10"/>
      <c r="M52" s="10"/>
      <c r="N52" s="10"/>
      <c r="O52" s="10"/>
      <c r="P52" s="10"/>
      <c r="Q52" s="10"/>
      <c r="R52" s="10"/>
      <c r="S52" s="173"/>
      <c r="U52" s="20"/>
      <c r="V52" s="20"/>
      <c r="W52" s="10"/>
      <c r="X52" s="10"/>
      <c r="Y52" s="170"/>
      <c r="Z52" s="10"/>
      <c r="AA52" s="10" t="s">
        <v>167</v>
      </c>
      <c r="AB52" s="25"/>
      <c r="AC52" s="25"/>
      <c r="AD52" s="25"/>
      <c r="AE52" s="10"/>
      <c r="AG52" s="170"/>
      <c r="AI52" s="15"/>
      <c r="AJ52" s="15"/>
      <c r="AK52" s="15"/>
      <c r="AL52" s="15"/>
      <c r="AM52" s="10"/>
      <c r="AO52" s="172"/>
      <c r="AQ52" s="15"/>
      <c r="AR52" s="15"/>
      <c r="AS52" s="15"/>
      <c r="AT52" s="15"/>
      <c r="AU52" s="10"/>
      <c r="AV52" s="10"/>
      <c r="AW52" s="170"/>
      <c r="AX52" s="10"/>
      <c r="AY52" s="167" t="str">
        <f>IF(U42="","",IF($U$42&gt;=18,$W$25,0))</f>
        <v/>
      </c>
      <c r="AZ52" s="167"/>
      <c r="BA52" s="167"/>
      <c r="BB52" s="167"/>
      <c r="BC52" s="10" t="s">
        <v>11</v>
      </c>
      <c r="BD52" s="10"/>
      <c r="BE52" s="29"/>
      <c r="BF52" s="10"/>
      <c r="BG52" s="29"/>
      <c r="BH52" s="29"/>
      <c r="BI52" s="29"/>
      <c r="BJ52" s="170"/>
      <c r="BK52" s="29"/>
      <c r="BL52" s="14"/>
      <c r="BM52" s="14"/>
      <c r="BN52" s="14"/>
      <c r="BO52" s="14"/>
      <c r="BP52" s="10"/>
      <c r="BQ52" s="29"/>
      <c r="BR52" s="170"/>
      <c r="BS52" s="29"/>
      <c r="BT52" s="14"/>
      <c r="BU52" s="14"/>
      <c r="BV52" s="14"/>
      <c r="BW52" s="14"/>
      <c r="BX52" s="10"/>
      <c r="BZ52" s="170"/>
      <c r="CA52" s="29"/>
      <c r="CB52" s="14"/>
      <c r="CC52" s="14"/>
      <c r="CD52" s="14"/>
      <c r="CE52" s="14"/>
      <c r="CF52" s="10"/>
      <c r="CH52" s="172"/>
      <c r="CJ52" s="14"/>
      <c r="CK52" s="14"/>
      <c r="CL52" s="14"/>
      <c r="CM52" s="14"/>
      <c r="CN52" s="10"/>
      <c r="CP52" s="172"/>
      <c r="CR52" s="14"/>
      <c r="CS52" s="14"/>
      <c r="CT52" s="14"/>
      <c r="CU52" s="14"/>
      <c r="CV52" s="10"/>
    </row>
    <row r="53" spans="1:100" ht="6" customHeight="1">
      <c r="A53" s="172"/>
      <c r="B53" s="7"/>
      <c r="C53" s="11"/>
      <c r="D53" s="11"/>
      <c r="E53" s="11"/>
      <c r="F53" s="11"/>
      <c r="G53" s="11"/>
      <c r="H53" s="11"/>
      <c r="I53" s="11"/>
      <c r="J53" s="11"/>
      <c r="K53" s="21"/>
      <c r="L53" s="21"/>
      <c r="M53" s="21"/>
      <c r="N53" s="21"/>
      <c r="O53" s="21"/>
      <c r="P53" s="21"/>
      <c r="Q53" s="21"/>
      <c r="R53" s="21"/>
      <c r="S53" s="173"/>
      <c r="U53" s="11"/>
      <c r="V53" s="11"/>
      <c r="W53" s="11"/>
      <c r="Y53" s="170"/>
      <c r="AA53" s="11"/>
      <c r="AB53" s="11"/>
      <c r="AC53" s="11"/>
      <c r="AD53" s="11"/>
      <c r="AE53" s="11"/>
      <c r="AG53" s="170"/>
      <c r="AI53" s="11"/>
      <c r="AJ53" s="11"/>
      <c r="AK53" s="11"/>
      <c r="AL53" s="11"/>
      <c r="AM53" s="11"/>
      <c r="AO53" s="172"/>
      <c r="AQ53" s="27"/>
      <c r="AR53" s="27"/>
      <c r="AS53" s="27"/>
      <c r="AT53" s="27"/>
      <c r="AU53" s="11"/>
      <c r="AW53" s="170"/>
      <c r="AY53" s="27"/>
      <c r="AZ53" s="27"/>
      <c r="BA53" s="27"/>
      <c r="BB53" s="27"/>
      <c r="BC53" s="11"/>
      <c r="BE53" s="29"/>
      <c r="BG53" s="29"/>
      <c r="BH53" s="29"/>
      <c r="BI53" s="29"/>
      <c r="BJ53" s="170"/>
      <c r="BK53" s="29"/>
      <c r="BL53" s="27"/>
      <c r="BM53" s="27"/>
      <c r="BN53" s="27"/>
      <c r="BO53" s="27"/>
      <c r="BP53" s="11"/>
      <c r="BQ53" s="29"/>
      <c r="BR53" s="170"/>
      <c r="BS53" s="29"/>
      <c r="BT53" s="27"/>
      <c r="BU53" s="27"/>
      <c r="BV53" s="27"/>
      <c r="BW53" s="27"/>
      <c r="BX53" s="11"/>
      <c r="BZ53" s="170"/>
      <c r="CA53" s="29"/>
      <c r="CB53" s="27"/>
      <c r="CC53" s="27"/>
      <c r="CD53" s="27"/>
      <c r="CE53" s="27"/>
      <c r="CF53" s="11"/>
      <c r="CH53" s="172"/>
      <c r="CJ53" s="27"/>
      <c r="CK53" s="27"/>
      <c r="CL53" s="27"/>
      <c r="CM53" s="27"/>
      <c r="CN53" s="11"/>
      <c r="CP53" s="172"/>
      <c r="CR53" s="27"/>
      <c r="CS53" s="27"/>
      <c r="CT53" s="27"/>
      <c r="CU53" s="27"/>
      <c r="CV53" s="11"/>
    </row>
    <row r="54" spans="1:100" ht="6" customHeight="1">
      <c r="A54" s="172"/>
      <c r="B54" s="7"/>
      <c r="C54" s="12"/>
      <c r="D54" s="12"/>
      <c r="E54" s="12"/>
      <c r="F54" s="12"/>
      <c r="G54" s="12"/>
      <c r="H54" s="12"/>
      <c r="I54" s="12"/>
      <c r="J54" s="12"/>
      <c r="K54" s="21"/>
      <c r="L54" s="21"/>
      <c r="M54" s="21"/>
      <c r="N54" s="21"/>
      <c r="O54" s="21"/>
      <c r="P54" s="21"/>
      <c r="Q54" s="21"/>
      <c r="R54" s="21"/>
      <c r="S54" s="173"/>
      <c r="U54" s="12"/>
      <c r="V54" s="12"/>
      <c r="W54" s="12"/>
      <c r="Y54" s="170"/>
      <c r="AA54" s="12"/>
      <c r="AB54" s="12"/>
      <c r="AC54" s="12"/>
      <c r="AD54" s="12"/>
      <c r="AE54" s="12"/>
      <c r="AG54" s="170"/>
      <c r="AI54" s="12"/>
      <c r="AJ54" s="12"/>
      <c r="AK54" s="12"/>
      <c r="AL54" s="12"/>
      <c r="AM54" s="12"/>
      <c r="AO54" s="172"/>
      <c r="AQ54" s="28"/>
      <c r="AR54" s="28"/>
      <c r="AS54" s="28"/>
      <c r="AT54" s="28"/>
      <c r="AU54" s="12"/>
      <c r="AW54" s="170"/>
      <c r="AY54" s="28"/>
      <c r="AZ54" s="28"/>
      <c r="BA54" s="28"/>
      <c r="BB54" s="28"/>
      <c r="BC54" s="12"/>
      <c r="BE54" s="29"/>
      <c r="BG54" s="29"/>
      <c r="BH54" s="29"/>
      <c r="BI54" s="29"/>
      <c r="BJ54" s="170"/>
      <c r="BK54" s="29"/>
      <c r="BL54" s="28"/>
      <c r="BM54" s="28"/>
      <c r="BN54" s="28"/>
      <c r="BO54" s="28"/>
      <c r="BP54" s="12"/>
      <c r="BQ54" s="29"/>
      <c r="BR54" s="170"/>
      <c r="BS54" s="29"/>
      <c r="BT54" s="28"/>
      <c r="BU54" s="28"/>
      <c r="BV54" s="28"/>
      <c r="BW54" s="28"/>
      <c r="BX54" s="12"/>
      <c r="BZ54" s="170"/>
      <c r="CA54" s="29"/>
      <c r="CB54" s="28"/>
      <c r="CC54" s="28"/>
      <c r="CD54" s="28"/>
      <c r="CE54" s="28"/>
      <c r="CF54" s="12"/>
      <c r="CH54" s="172"/>
      <c r="CJ54" s="28"/>
      <c r="CK54" s="28"/>
      <c r="CL54" s="28"/>
      <c r="CM54" s="28"/>
      <c r="CN54" s="12"/>
      <c r="CP54" s="172"/>
      <c r="CR54" s="28"/>
      <c r="CS54" s="28"/>
      <c r="CT54" s="28"/>
      <c r="CU54" s="28"/>
      <c r="CV54" s="12"/>
    </row>
    <row r="55" spans="1:100" ht="20.100000000000001" customHeight="1">
      <c r="A55" s="172"/>
      <c r="B55" s="7"/>
      <c r="C55" s="9" t="s">
        <v>25</v>
      </c>
      <c r="F55" s="176"/>
      <c r="G55" s="176"/>
      <c r="H55" s="176"/>
      <c r="I55" s="176"/>
      <c r="J55" s="10" t="s">
        <v>11</v>
      </c>
      <c r="K55" s="10"/>
      <c r="L55" s="10"/>
      <c r="M55" s="22"/>
      <c r="N55" s="10"/>
      <c r="O55" s="10"/>
      <c r="P55" s="10"/>
      <c r="Q55" s="10"/>
      <c r="R55" s="10"/>
      <c r="S55" s="173"/>
      <c r="U55" s="177"/>
      <c r="V55" s="177"/>
      <c r="W55" s="10" t="s">
        <v>14</v>
      </c>
      <c r="X55" s="10"/>
      <c r="Y55" s="170"/>
      <c r="Z55" s="10"/>
      <c r="AA55" s="10" t="s">
        <v>142</v>
      </c>
      <c r="AB55" s="174">
        <f>SUM(AB57:AD63)</f>
        <v>0</v>
      </c>
      <c r="AC55" s="174"/>
      <c r="AD55" s="174"/>
      <c r="AE55" s="10" t="s">
        <v>139</v>
      </c>
      <c r="AG55" s="170"/>
      <c r="AI55" s="168">
        <f>SUM(AI57:AL63)</f>
        <v>0</v>
      </c>
      <c r="AJ55" s="168"/>
      <c r="AK55" s="168"/>
      <c r="AL55" s="168"/>
      <c r="AM55" s="10" t="s">
        <v>11</v>
      </c>
      <c r="AO55" s="172"/>
      <c r="AQ55" s="175">
        <f>SUM(AQ57:AT63)</f>
        <v>0</v>
      </c>
      <c r="AR55" s="175"/>
      <c r="AS55" s="175"/>
      <c r="AT55" s="175"/>
      <c r="AU55" s="10" t="s">
        <v>11</v>
      </c>
      <c r="AV55" s="10"/>
      <c r="AW55" s="170"/>
      <c r="AX55" s="10"/>
      <c r="AY55" s="167">
        <f>SUM(AY57:BB65)</f>
        <v>0</v>
      </c>
      <c r="AZ55" s="167"/>
      <c r="BA55" s="167"/>
      <c r="BB55" s="167"/>
      <c r="BC55" s="10" t="s">
        <v>11</v>
      </c>
      <c r="BD55" s="10"/>
      <c r="BE55" s="29"/>
      <c r="BF55" s="10"/>
      <c r="BG55" s="29"/>
      <c r="BH55" s="29"/>
      <c r="BI55" s="29"/>
      <c r="BJ55" s="170"/>
      <c r="BK55" s="29"/>
      <c r="BL55" s="167">
        <f>SUM(BL57:BO59)</f>
        <v>0</v>
      </c>
      <c r="BM55" s="167"/>
      <c r="BN55" s="167"/>
      <c r="BO55" s="167"/>
      <c r="BP55" s="10" t="s">
        <v>11</v>
      </c>
      <c r="BQ55" s="29"/>
      <c r="BR55" s="170"/>
      <c r="BS55" s="29"/>
      <c r="BT55" s="167">
        <f>SUM(BT57:BW59)</f>
        <v>0</v>
      </c>
      <c r="BU55" s="167"/>
      <c r="BV55" s="167"/>
      <c r="BW55" s="167"/>
      <c r="BX55" s="10" t="s">
        <v>11</v>
      </c>
      <c r="BZ55" s="170"/>
      <c r="CA55" s="29"/>
      <c r="CB55" s="167">
        <f>SUM(CB57:CE59)</f>
        <v>0</v>
      </c>
      <c r="CC55" s="167"/>
      <c r="CD55" s="167"/>
      <c r="CE55" s="167"/>
      <c r="CF55" s="10" t="s">
        <v>11</v>
      </c>
      <c r="CH55" s="172"/>
      <c r="CJ55" s="175">
        <f>SUM(CJ57:CM63)</f>
        <v>0</v>
      </c>
      <c r="CK55" s="175"/>
      <c r="CL55" s="175"/>
      <c r="CM55" s="175"/>
      <c r="CN55" s="10" t="s">
        <v>11</v>
      </c>
      <c r="CP55" s="172"/>
      <c r="CR55" s="175">
        <f>SUM(CR57:CU63)</f>
        <v>0</v>
      </c>
      <c r="CS55" s="175"/>
      <c r="CT55" s="175"/>
      <c r="CU55" s="175"/>
      <c r="CV55" s="10" t="s">
        <v>11</v>
      </c>
    </row>
    <row r="56" spans="1:100" ht="6" hidden="1" customHeight="1">
      <c r="A56" s="172"/>
      <c r="B56" s="7"/>
      <c r="C56" s="13"/>
      <c r="F56" s="14"/>
      <c r="G56" s="14"/>
      <c r="H56" s="14"/>
      <c r="I56" s="14"/>
      <c r="J56" s="10"/>
      <c r="K56" s="10"/>
      <c r="L56" s="10"/>
      <c r="M56" s="22"/>
      <c r="N56" s="10"/>
      <c r="O56" s="10"/>
      <c r="P56" s="10"/>
      <c r="Q56" s="10"/>
      <c r="R56" s="10"/>
      <c r="S56" s="173"/>
      <c r="U56" s="20"/>
      <c r="V56" s="20"/>
      <c r="W56" s="10"/>
      <c r="X56" s="10"/>
      <c r="Y56" s="170"/>
      <c r="Z56" s="10"/>
      <c r="AA56" s="10"/>
      <c r="AB56" s="25"/>
      <c r="AC56" s="25"/>
      <c r="AD56" s="25"/>
      <c r="AE56" s="10"/>
      <c r="AG56" s="170"/>
      <c r="AI56" s="26"/>
      <c r="AJ56" s="26"/>
      <c r="AK56" s="26"/>
      <c r="AL56" s="26"/>
      <c r="AM56" s="10"/>
      <c r="AO56" s="172"/>
      <c r="AQ56" s="26"/>
      <c r="AR56" s="26"/>
      <c r="AS56" s="26"/>
      <c r="AT56" s="26"/>
      <c r="AU56" s="10"/>
      <c r="AV56" s="10"/>
      <c r="AW56" s="170"/>
      <c r="AX56" s="10"/>
      <c r="AY56" s="14"/>
      <c r="AZ56" s="14"/>
      <c r="BA56" s="14"/>
      <c r="BB56" s="14"/>
      <c r="BC56" s="10"/>
      <c r="BD56" s="10"/>
      <c r="BE56" s="29"/>
      <c r="BF56" s="10"/>
      <c r="BG56" s="29"/>
      <c r="BH56" s="29"/>
      <c r="BI56" s="29"/>
      <c r="BJ56" s="170"/>
      <c r="BK56" s="29"/>
      <c r="BL56" s="14"/>
      <c r="BM56" s="14"/>
      <c r="BN56" s="14"/>
      <c r="BO56" s="14"/>
      <c r="BP56" s="10"/>
      <c r="BQ56" s="29"/>
      <c r="BR56" s="170"/>
      <c r="BS56" s="29"/>
      <c r="BT56" s="14"/>
      <c r="BU56" s="14"/>
      <c r="BV56" s="14"/>
      <c r="BW56" s="14"/>
      <c r="BX56" s="10"/>
      <c r="BZ56" s="170"/>
      <c r="CA56" s="29"/>
      <c r="CB56" s="14"/>
      <c r="CC56" s="14"/>
      <c r="CD56" s="14"/>
      <c r="CE56" s="14"/>
      <c r="CF56" s="10"/>
      <c r="CH56" s="172"/>
      <c r="CJ56" s="26"/>
      <c r="CK56" s="26"/>
      <c r="CL56" s="26"/>
      <c r="CM56" s="26"/>
      <c r="CN56" s="10"/>
      <c r="CP56" s="172"/>
      <c r="CR56" s="26"/>
      <c r="CS56" s="26"/>
      <c r="CT56" s="26"/>
      <c r="CU56" s="26"/>
      <c r="CV56" s="10"/>
    </row>
    <row r="57" spans="1:100" ht="20.100000000000001" hidden="1" customHeight="1">
      <c r="A57" s="172"/>
      <c r="B57" s="7"/>
      <c r="C57" s="13"/>
      <c r="F57" s="14"/>
      <c r="G57" s="14"/>
      <c r="H57" s="14"/>
      <c r="I57" s="14"/>
      <c r="J57" s="10"/>
      <c r="K57" s="10"/>
      <c r="L57" s="10"/>
      <c r="M57" s="22"/>
      <c r="N57" s="10"/>
      <c r="O57" s="10"/>
      <c r="P57" s="10"/>
      <c r="Q57" s="10"/>
      <c r="R57" s="10"/>
      <c r="S57" s="173"/>
      <c r="U57" s="20"/>
      <c r="V57" s="20"/>
      <c r="W57" s="10"/>
      <c r="X57" s="10"/>
      <c r="Y57" s="170"/>
      <c r="Z57" s="10"/>
      <c r="AA57" s="10" t="s">
        <v>15</v>
      </c>
      <c r="AB57" s="174" t="str">
        <f>IF(U55="","",$W$9)</f>
        <v/>
      </c>
      <c r="AC57" s="174"/>
      <c r="AD57" s="174"/>
      <c r="AE57" s="10" t="s">
        <v>139</v>
      </c>
      <c r="AG57" s="170"/>
      <c r="AI57" s="168">
        <f>IF(AB57="",0,MAX(ROUNDDOWN((F55-$AQ$9)*AB57/100,-2),0,0))</f>
        <v>0</v>
      </c>
      <c r="AJ57" s="168"/>
      <c r="AK57" s="168"/>
      <c r="AL57" s="168"/>
      <c r="AM57" s="10" t="s">
        <v>11</v>
      </c>
      <c r="AO57" s="172"/>
      <c r="AQ57" s="168">
        <f>IF(U55="",0,IF($BA$9&lt;=AI57,$BA$9-CJ57,IF(AI57&lt;$BA$9,MIN(AI57,$BA$9-CJ57),0)))</f>
        <v>0</v>
      </c>
      <c r="AR57" s="168"/>
      <c r="AS57" s="168"/>
      <c r="AT57" s="168"/>
      <c r="AU57" s="10" t="s">
        <v>11</v>
      </c>
      <c r="AV57" s="10"/>
      <c r="AW57" s="170"/>
      <c r="AX57" s="10"/>
      <c r="AY57" s="167" t="str">
        <f>IF(U55="","",$W$17)</f>
        <v/>
      </c>
      <c r="AZ57" s="167"/>
      <c r="BA57" s="167"/>
      <c r="BB57" s="167"/>
      <c r="BC57" s="10" t="s">
        <v>11</v>
      </c>
      <c r="BD57" s="10"/>
      <c r="BE57" s="29"/>
      <c r="BF57" s="10"/>
      <c r="BG57" s="29"/>
      <c r="BH57" s="29"/>
      <c r="BI57" s="29"/>
      <c r="BJ57" s="170"/>
      <c r="BK57" s="29"/>
      <c r="BL57" s="167">
        <f>IF(AY57="",0,IF(U55&lt;6,ROUNDDOWN(AY57*(1-$BG$29)*0.5,-2),0))</f>
        <v>0</v>
      </c>
      <c r="BM57" s="167"/>
      <c r="BN57" s="167"/>
      <c r="BO57" s="167"/>
      <c r="BP57" s="10" t="s">
        <v>11</v>
      </c>
      <c r="BQ57" s="29"/>
      <c r="BR57" s="170"/>
      <c r="BS57" s="29"/>
      <c r="BT57" s="167">
        <f>IF(AY57="",0,IF(AND($U$55&gt;=6,$U$55&lt;18),ROUNDDOWN(AY57*(1-$BG$29)*0.8,-2),0))</f>
        <v>0</v>
      </c>
      <c r="BU57" s="167"/>
      <c r="BV57" s="167"/>
      <c r="BW57" s="167"/>
      <c r="BX57" s="10" t="s">
        <v>11</v>
      </c>
      <c r="BZ57" s="170"/>
      <c r="CA57" s="29"/>
      <c r="CB57" s="167">
        <f>IF(BT57=0,0,AY57-BT57)</f>
        <v>0</v>
      </c>
      <c r="CC57" s="167"/>
      <c r="CD57" s="167"/>
      <c r="CE57" s="167"/>
      <c r="CF57" s="10" t="s">
        <v>11</v>
      </c>
      <c r="CH57" s="172"/>
      <c r="CJ57" s="168">
        <f>IF($U$55="",0,IF($U$55&lt;6,BL57,IF(AND($U$55&gt;=6,$U$55&lt;18),BT57,ROUNDDOWN(AY57*(1-$BG$29),-2))))</f>
        <v>0</v>
      </c>
      <c r="CK57" s="168"/>
      <c r="CL57" s="168"/>
      <c r="CM57" s="168"/>
      <c r="CN57" s="10" t="s">
        <v>11</v>
      </c>
      <c r="CP57" s="172"/>
      <c r="CR57" s="168">
        <f>IF(CJ57="","",AQ57+CJ57)</f>
        <v>0</v>
      </c>
      <c r="CS57" s="168"/>
      <c r="CT57" s="168"/>
      <c r="CU57" s="168"/>
      <c r="CV57" s="10" t="s">
        <v>11</v>
      </c>
    </row>
    <row r="58" spans="1:100" ht="6" hidden="1" customHeight="1">
      <c r="A58" s="172"/>
      <c r="B58" s="7"/>
      <c r="C58" s="13"/>
      <c r="F58" s="14"/>
      <c r="G58" s="14"/>
      <c r="H58" s="14"/>
      <c r="I58" s="14"/>
      <c r="J58" s="10"/>
      <c r="K58" s="10"/>
      <c r="L58" s="10"/>
      <c r="M58" s="22"/>
      <c r="N58" s="10"/>
      <c r="O58" s="10"/>
      <c r="P58" s="10"/>
      <c r="Q58" s="10"/>
      <c r="R58" s="10"/>
      <c r="S58" s="173"/>
      <c r="U58" s="20"/>
      <c r="V58" s="20"/>
      <c r="W58" s="10"/>
      <c r="X58" s="10"/>
      <c r="Y58" s="170"/>
      <c r="Z58" s="10"/>
      <c r="AA58" s="10"/>
      <c r="AB58" s="25"/>
      <c r="AC58" s="25"/>
      <c r="AD58" s="25"/>
      <c r="AE58" s="10"/>
      <c r="AG58" s="170"/>
      <c r="AI58" s="26"/>
      <c r="AJ58" s="26"/>
      <c r="AK58" s="26"/>
      <c r="AL58" s="26"/>
      <c r="AM58" s="10"/>
      <c r="AO58" s="172"/>
      <c r="AQ58" s="26"/>
      <c r="AR58" s="26"/>
      <c r="AS58" s="26"/>
      <c r="AT58" s="26"/>
      <c r="AU58" s="10"/>
      <c r="AV58" s="10"/>
      <c r="AW58" s="170"/>
      <c r="AX58" s="10"/>
      <c r="AY58" s="14"/>
      <c r="AZ58" s="14"/>
      <c r="BA58" s="14"/>
      <c r="BB58" s="14"/>
      <c r="BC58" s="10"/>
      <c r="BD58" s="10"/>
      <c r="BE58" s="29"/>
      <c r="BF58" s="10"/>
      <c r="BG58" s="29"/>
      <c r="BH58" s="29"/>
      <c r="BI58" s="29"/>
      <c r="BJ58" s="170"/>
      <c r="BK58" s="29"/>
      <c r="BL58" s="14"/>
      <c r="BM58" s="14"/>
      <c r="BN58" s="14"/>
      <c r="BO58" s="14"/>
      <c r="BP58" s="10"/>
      <c r="BQ58" s="29"/>
      <c r="BR58" s="170"/>
      <c r="BS58" s="29"/>
      <c r="BT58" s="14"/>
      <c r="BU58" s="14"/>
      <c r="BV58" s="14"/>
      <c r="BW58" s="14"/>
      <c r="BX58" s="10"/>
      <c r="BZ58" s="170"/>
      <c r="CA58" s="29"/>
      <c r="CB58" s="14"/>
      <c r="CC58" s="14"/>
      <c r="CD58" s="14"/>
      <c r="CE58" s="14"/>
      <c r="CF58" s="10"/>
      <c r="CH58" s="172"/>
      <c r="CJ58" s="26"/>
      <c r="CK58" s="26"/>
      <c r="CL58" s="26"/>
      <c r="CM58" s="26"/>
      <c r="CN58" s="10"/>
      <c r="CP58" s="172"/>
      <c r="CR58" s="26"/>
      <c r="CS58" s="26"/>
      <c r="CT58" s="26"/>
      <c r="CU58" s="26"/>
      <c r="CV58" s="10"/>
    </row>
    <row r="59" spans="1:100" ht="20.100000000000001" hidden="1" customHeight="1">
      <c r="A59" s="172"/>
      <c r="B59" s="7"/>
      <c r="C59" s="13"/>
      <c r="F59" s="14"/>
      <c r="G59" s="14"/>
      <c r="H59" s="14"/>
      <c r="I59" s="14"/>
      <c r="J59" s="10"/>
      <c r="K59" s="10"/>
      <c r="L59" s="10"/>
      <c r="M59" s="22"/>
      <c r="N59" s="10"/>
      <c r="O59" s="10"/>
      <c r="P59" s="10"/>
      <c r="Q59" s="10"/>
      <c r="R59" s="10"/>
      <c r="S59" s="173"/>
      <c r="U59" s="20"/>
      <c r="V59" s="20"/>
      <c r="W59" s="10"/>
      <c r="X59" s="10"/>
      <c r="Y59" s="170"/>
      <c r="Z59" s="10"/>
      <c r="AA59" s="10" t="s">
        <v>143</v>
      </c>
      <c r="AB59" s="174" t="str">
        <f>IF(U55="","",$W$11)</f>
        <v/>
      </c>
      <c r="AC59" s="174"/>
      <c r="AD59" s="174"/>
      <c r="AE59" s="10" t="s">
        <v>139</v>
      </c>
      <c r="AG59" s="170"/>
      <c r="AI59" s="168">
        <f>IF(AB59="",0,MAX(ROUNDDOWN((F55-$AQ$9)*AB59/100,-2),0,0))</f>
        <v>0</v>
      </c>
      <c r="AJ59" s="168"/>
      <c r="AK59" s="168"/>
      <c r="AL59" s="168"/>
      <c r="AM59" s="10" t="s">
        <v>11</v>
      </c>
      <c r="AO59" s="172"/>
      <c r="AQ59" s="168">
        <f>IF(U55="",0,IF($BA$11&lt;=AI59,$BA$11-CJ59,IF(AI59&lt;$BA$11,MIN(AI59,$BA$11-CJ59),0)))</f>
        <v>0</v>
      </c>
      <c r="AR59" s="168"/>
      <c r="AS59" s="168"/>
      <c r="AT59" s="168"/>
      <c r="AU59" s="10" t="s">
        <v>11</v>
      </c>
      <c r="AV59" s="10"/>
      <c r="AW59" s="170"/>
      <c r="AX59" s="10"/>
      <c r="AY59" s="167" t="str">
        <f>IF(U55="","",$W$19)</f>
        <v/>
      </c>
      <c r="AZ59" s="167"/>
      <c r="BA59" s="167"/>
      <c r="BB59" s="167"/>
      <c r="BC59" s="10" t="s">
        <v>11</v>
      </c>
      <c r="BD59" s="10"/>
      <c r="BE59" s="29"/>
      <c r="BF59" s="10"/>
      <c r="BG59" s="29"/>
      <c r="BH59" s="29"/>
      <c r="BI59" s="29"/>
      <c r="BJ59" s="170"/>
      <c r="BK59" s="29"/>
      <c r="BL59" s="167">
        <f>IF(AY59="",0,IF(U55&lt;6,ROUNDDOWN(AY59*(1-$BG$29)*0.5,-2),0))</f>
        <v>0</v>
      </c>
      <c r="BM59" s="167"/>
      <c r="BN59" s="167"/>
      <c r="BO59" s="167"/>
      <c r="BP59" s="10" t="s">
        <v>11</v>
      </c>
      <c r="BQ59" s="29"/>
      <c r="BR59" s="170"/>
      <c r="BS59" s="29"/>
      <c r="BT59" s="167">
        <f>IF(AY59="",0,IF(AND($U$55&gt;=6,$U$55&lt;18),ROUNDDOWN(AY59*(1-$BG$29)*0.8,-2),0))</f>
        <v>0</v>
      </c>
      <c r="BU59" s="167"/>
      <c r="BV59" s="167"/>
      <c r="BW59" s="167"/>
      <c r="BX59" s="10" t="s">
        <v>11</v>
      </c>
      <c r="BZ59" s="170"/>
      <c r="CA59" s="29"/>
      <c r="CB59" s="167">
        <f>IF(BT59=0,0,AY59-BT59)</f>
        <v>0</v>
      </c>
      <c r="CC59" s="167"/>
      <c r="CD59" s="167"/>
      <c r="CE59" s="167"/>
      <c r="CF59" s="10" t="s">
        <v>11</v>
      </c>
      <c r="CH59" s="172"/>
      <c r="CJ59" s="168">
        <f>IF($U$55="",0,IF($U$55&lt;6,BL59,IF(AND($U$55&gt;=6,$U$55&lt;18),BT59,ROUNDDOWN(AY59*(1-$BG$29),-2))))</f>
        <v>0</v>
      </c>
      <c r="CK59" s="168"/>
      <c r="CL59" s="168"/>
      <c r="CM59" s="168"/>
      <c r="CN59" s="10" t="s">
        <v>11</v>
      </c>
      <c r="CP59" s="172"/>
      <c r="CR59" s="168">
        <f>IF(CJ59="","",AQ59+CJ59)</f>
        <v>0</v>
      </c>
      <c r="CS59" s="168"/>
      <c r="CT59" s="168"/>
      <c r="CU59" s="168"/>
      <c r="CV59" s="10" t="s">
        <v>11</v>
      </c>
    </row>
    <row r="60" spans="1:100" ht="6" hidden="1" customHeight="1">
      <c r="A60" s="172"/>
      <c r="B60" s="7"/>
      <c r="C60" s="13"/>
      <c r="F60" s="14"/>
      <c r="G60" s="14"/>
      <c r="H60" s="14"/>
      <c r="I60" s="14"/>
      <c r="J60" s="10"/>
      <c r="K60" s="10"/>
      <c r="L60" s="10"/>
      <c r="M60" s="22"/>
      <c r="N60" s="10"/>
      <c r="O60" s="10"/>
      <c r="P60" s="10"/>
      <c r="Q60" s="10"/>
      <c r="R60" s="10"/>
      <c r="S60" s="173"/>
      <c r="U60" s="20"/>
      <c r="V60" s="20"/>
      <c r="W60" s="10"/>
      <c r="X60" s="10"/>
      <c r="Y60" s="170"/>
      <c r="Z60" s="10"/>
      <c r="AA60" s="10"/>
      <c r="AB60" s="25"/>
      <c r="AC60" s="25"/>
      <c r="AD60" s="25"/>
      <c r="AE60" s="10"/>
      <c r="AG60" s="170"/>
      <c r="AI60" s="26"/>
      <c r="AJ60" s="26"/>
      <c r="AK60" s="26"/>
      <c r="AL60" s="26"/>
      <c r="AM60" s="10"/>
      <c r="AO60" s="172"/>
      <c r="AQ60" s="26"/>
      <c r="AR60" s="26"/>
      <c r="AS60" s="26"/>
      <c r="AT60" s="26"/>
      <c r="AU60" s="10"/>
      <c r="AV60" s="10"/>
      <c r="AW60" s="170"/>
      <c r="AX60" s="10"/>
      <c r="AY60" s="14"/>
      <c r="AZ60" s="14"/>
      <c r="BA60" s="14"/>
      <c r="BB60" s="14"/>
      <c r="BC60" s="10"/>
      <c r="BD60" s="10"/>
      <c r="BE60" s="29"/>
      <c r="BF60" s="10"/>
      <c r="BG60" s="29"/>
      <c r="BH60" s="29"/>
      <c r="BI60" s="29"/>
      <c r="BJ60" s="170"/>
      <c r="BK60" s="29"/>
      <c r="BL60" s="14"/>
      <c r="BM60" s="14"/>
      <c r="BN60" s="14"/>
      <c r="BO60" s="14"/>
      <c r="BP60" s="10"/>
      <c r="BQ60" s="29"/>
      <c r="BR60" s="170"/>
      <c r="BS60" s="29"/>
      <c r="BT60" s="14"/>
      <c r="BU60" s="14"/>
      <c r="BV60" s="14"/>
      <c r="BW60" s="14"/>
      <c r="BX60" s="10"/>
      <c r="BZ60" s="170"/>
      <c r="CA60" s="29"/>
      <c r="CB60" s="14"/>
      <c r="CC60" s="14"/>
      <c r="CD60" s="14"/>
      <c r="CE60" s="14"/>
      <c r="CF60" s="10"/>
      <c r="CH60" s="172"/>
      <c r="CJ60" s="26"/>
      <c r="CK60" s="26"/>
      <c r="CL60" s="26"/>
      <c r="CM60" s="26"/>
      <c r="CN60" s="10"/>
      <c r="CP60" s="172"/>
      <c r="CR60" s="26"/>
      <c r="CS60" s="26"/>
      <c r="CT60" s="26"/>
      <c r="CU60" s="26"/>
      <c r="CV60" s="10"/>
    </row>
    <row r="61" spans="1:100" ht="20.100000000000001" hidden="1" customHeight="1">
      <c r="A61" s="172"/>
      <c r="B61" s="7"/>
      <c r="C61" s="13"/>
      <c r="F61" s="14"/>
      <c r="G61" s="14"/>
      <c r="H61" s="14"/>
      <c r="I61" s="14"/>
      <c r="J61" s="10"/>
      <c r="K61" s="10"/>
      <c r="L61" s="10"/>
      <c r="M61" s="22"/>
      <c r="N61" s="10"/>
      <c r="O61" s="10"/>
      <c r="P61" s="10"/>
      <c r="Q61" s="10"/>
      <c r="R61" s="10"/>
      <c r="S61" s="173"/>
      <c r="U61" s="20"/>
      <c r="V61" s="20"/>
      <c r="W61" s="10"/>
      <c r="X61" s="10"/>
      <c r="Y61" s="170"/>
      <c r="Z61" s="10"/>
      <c r="AA61" s="10" t="s">
        <v>145</v>
      </c>
      <c r="AB61" s="174" t="str">
        <f>IF(U55="","",IF(AND(U55&gt;=40,U55&lt;65),$W$13,""))</f>
        <v/>
      </c>
      <c r="AC61" s="174"/>
      <c r="AD61" s="174"/>
      <c r="AE61" s="10" t="s">
        <v>139</v>
      </c>
      <c r="AG61" s="170"/>
      <c r="AI61" s="168">
        <f>IF(AB61="",0,MAX(ROUNDDOWN((F55-$AQ$9)*AB61/100,-2),0,0))</f>
        <v>0</v>
      </c>
      <c r="AJ61" s="168"/>
      <c r="AK61" s="168"/>
      <c r="AL61" s="168"/>
      <c r="AM61" s="10" t="s">
        <v>11</v>
      </c>
      <c r="AO61" s="172"/>
      <c r="AQ61" s="168">
        <f>IF(U55="",0,IF($BA$13&lt;=AI61,$BA$13-CJ61,IF(AI61&lt;$BA$13,MIN(AI61,$BA$13-CJ61),0)))</f>
        <v>0</v>
      </c>
      <c r="AR61" s="168"/>
      <c r="AS61" s="168"/>
      <c r="AT61" s="168"/>
      <c r="AU61" s="10" t="s">
        <v>11</v>
      </c>
      <c r="AV61" s="10"/>
      <c r="AW61" s="170"/>
      <c r="AX61" s="10"/>
      <c r="AY61" s="167" t="str">
        <f>IF(U55="","",IF(AND(U55&gt;=40,U55&lt;65),$W$21,0))</f>
        <v/>
      </c>
      <c r="AZ61" s="167"/>
      <c r="BA61" s="167"/>
      <c r="BB61" s="167"/>
      <c r="BC61" s="10" t="s">
        <v>11</v>
      </c>
      <c r="BD61" s="10"/>
      <c r="BE61" s="29"/>
      <c r="BF61" s="10"/>
      <c r="BG61" s="29"/>
      <c r="BH61" s="29"/>
      <c r="BI61" s="29"/>
      <c r="BJ61" s="170"/>
      <c r="BK61" s="29"/>
      <c r="BL61" s="14"/>
      <c r="BM61" s="14"/>
      <c r="BN61" s="14"/>
      <c r="BO61" s="14"/>
      <c r="BP61" s="10"/>
      <c r="BQ61" s="29"/>
      <c r="BR61" s="170"/>
      <c r="BS61" s="29"/>
      <c r="BT61" s="14"/>
      <c r="BU61" s="14"/>
      <c r="BV61" s="14"/>
      <c r="BW61" s="14"/>
      <c r="BX61" s="10"/>
      <c r="BZ61" s="170"/>
      <c r="CA61" s="29"/>
      <c r="CB61" s="14"/>
      <c r="CC61" s="14"/>
      <c r="CD61" s="14"/>
      <c r="CE61" s="14"/>
      <c r="CF61" s="10"/>
      <c r="CH61" s="172"/>
      <c r="CJ61" s="168">
        <f>IF($U$55="",0,ROUNDDOWN(AY61*(1-$BG$29),-2))</f>
        <v>0</v>
      </c>
      <c r="CK61" s="168"/>
      <c r="CL61" s="168"/>
      <c r="CM61" s="168"/>
      <c r="CN61" s="10" t="s">
        <v>11</v>
      </c>
      <c r="CP61" s="172"/>
      <c r="CR61" s="168">
        <f>IF(CJ61="","",AQ61+CJ61)</f>
        <v>0</v>
      </c>
      <c r="CS61" s="168"/>
      <c r="CT61" s="168"/>
      <c r="CU61" s="168"/>
      <c r="CV61" s="10" t="s">
        <v>11</v>
      </c>
    </row>
    <row r="62" spans="1:100" ht="6" hidden="1" customHeight="1">
      <c r="A62" s="172"/>
      <c r="B62" s="7"/>
      <c r="C62" s="13"/>
      <c r="F62" s="14"/>
      <c r="G62" s="14"/>
      <c r="H62" s="14"/>
      <c r="I62" s="14"/>
      <c r="J62" s="10"/>
      <c r="K62" s="10"/>
      <c r="L62" s="10"/>
      <c r="M62" s="22"/>
      <c r="N62" s="10"/>
      <c r="O62" s="10"/>
      <c r="P62" s="10"/>
      <c r="Q62" s="10"/>
      <c r="R62" s="10"/>
      <c r="S62" s="173"/>
      <c r="U62" s="20"/>
      <c r="V62" s="20"/>
      <c r="W62" s="10"/>
      <c r="X62" s="10"/>
      <c r="Y62" s="170"/>
      <c r="Z62" s="10"/>
      <c r="AA62" s="10"/>
      <c r="AB62" s="25"/>
      <c r="AC62" s="25"/>
      <c r="AD62" s="25"/>
      <c r="AE62" s="10"/>
      <c r="AG62" s="170"/>
      <c r="AI62" s="15"/>
      <c r="AJ62" s="15"/>
      <c r="AK62" s="15"/>
      <c r="AL62" s="15"/>
      <c r="AM62" s="10"/>
      <c r="AO62" s="172"/>
      <c r="AQ62" s="15"/>
      <c r="AR62" s="15"/>
      <c r="AS62" s="15"/>
      <c r="AT62" s="15"/>
      <c r="AU62" s="10"/>
      <c r="AV62" s="10"/>
      <c r="AW62" s="170"/>
      <c r="AX62" s="10"/>
      <c r="AY62" s="14"/>
      <c r="AZ62" s="14"/>
      <c r="BA62" s="14"/>
      <c r="BB62" s="14"/>
      <c r="BC62" s="10"/>
      <c r="BD62" s="10"/>
      <c r="BE62" s="29"/>
      <c r="BF62" s="10"/>
      <c r="BG62" s="29"/>
      <c r="BH62" s="29"/>
      <c r="BI62" s="29"/>
      <c r="BJ62" s="170"/>
      <c r="BK62" s="29"/>
      <c r="BL62" s="14"/>
      <c r="BM62" s="14"/>
      <c r="BN62" s="14"/>
      <c r="BO62" s="14"/>
      <c r="BP62" s="10"/>
      <c r="BQ62" s="29"/>
      <c r="BR62" s="170"/>
      <c r="BS62" s="29"/>
      <c r="BT62" s="14"/>
      <c r="BU62" s="14"/>
      <c r="BV62" s="14"/>
      <c r="BW62" s="14"/>
      <c r="BX62" s="10"/>
      <c r="BZ62" s="170"/>
      <c r="CA62" s="29"/>
      <c r="CB62" s="14"/>
      <c r="CC62" s="14"/>
      <c r="CD62" s="14"/>
      <c r="CE62" s="14"/>
      <c r="CF62" s="10"/>
      <c r="CH62" s="172"/>
      <c r="CJ62" s="15"/>
      <c r="CK62" s="15"/>
      <c r="CL62" s="15"/>
      <c r="CM62" s="15"/>
      <c r="CN62" s="10"/>
      <c r="CP62" s="172"/>
      <c r="CR62" s="15"/>
      <c r="CS62" s="15"/>
      <c r="CT62" s="15"/>
      <c r="CU62" s="15"/>
      <c r="CV62" s="10"/>
    </row>
    <row r="63" spans="1:100" ht="20.100000000000001" hidden="1" customHeight="1">
      <c r="A63" s="172"/>
      <c r="B63" s="7"/>
      <c r="C63" s="13"/>
      <c r="F63" s="14"/>
      <c r="G63" s="14"/>
      <c r="H63" s="14"/>
      <c r="I63" s="14"/>
      <c r="J63" s="10"/>
      <c r="K63" s="10"/>
      <c r="L63" s="10"/>
      <c r="M63" s="22"/>
      <c r="N63" s="10"/>
      <c r="O63" s="10"/>
      <c r="P63" s="10"/>
      <c r="Q63" s="10"/>
      <c r="R63" s="10"/>
      <c r="S63" s="173"/>
      <c r="U63" s="20"/>
      <c r="V63" s="20"/>
      <c r="W63" s="10"/>
      <c r="X63" s="10"/>
      <c r="Y63" s="170"/>
      <c r="Z63" s="10"/>
      <c r="AA63" s="10" t="s">
        <v>34</v>
      </c>
      <c r="AB63" s="174" t="str">
        <f>IF(U55="","",IF(AND(U55&gt;=0,U55&lt;18),"",$W$15))</f>
        <v/>
      </c>
      <c r="AC63" s="174"/>
      <c r="AD63" s="174"/>
      <c r="AE63" s="10" t="s">
        <v>139</v>
      </c>
      <c r="AG63" s="170"/>
      <c r="AI63" s="168">
        <f>IF(AB63="",0,MAX(ROUNDDOWN((F55-$AQ$9)*AB63/100,-2),0,0))</f>
        <v>0</v>
      </c>
      <c r="AJ63" s="168"/>
      <c r="AK63" s="168"/>
      <c r="AL63" s="168"/>
      <c r="AM63" s="10" t="s">
        <v>11</v>
      </c>
      <c r="AO63" s="172"/>
      <c r="AQ63" s="168">
        <f>IF(U55="",0,IF($BA$13&lt;=AI63,$BA$13-CJ63,IF(AI63&lt;$BA$13,MIN(AI63,$BA$13-CJ63),0)))</f>
        <v>0</v>
      </c>
      <c r="AR63" s="168"/>
      <c r="AS63" s="168"/>
      <c r="AT63" s="168"/>
      <c r="AU63" s="10" t="s">
        <v>11</v>
      </c>
      <c r="AV63" s="10"/>
      <c r="AW63" s="170"/>
      <c r="AX63" s="10"/>
      <c r="AY63" s="167" t="str">
        <f>IF(U55="","",IF($U$55&gt;=18,$W$23,0))</f>
        <v/>
      </c>
      <c r="AZ63" s="167"/>
      <c r="BA63" s="167"/>
      <c r="BB63" s="167"/>
      <c r="BC63" s="10" t="s">
        <v>11</v>
      </c>
      <c r="BD63" s="10"/>
      <c r="BE63" s="29"/>
      <c r="BF63" s="10"/>
      <c r="BG63" s="29"/>
      <c r="BH63" s="29"/>
      <c r="BI63" s="29"/>
      <c r="BJ63" s="170"/>
      <c r="BK63" s="29"/>
      <c r="BL63" s="14"/>
      <c r="BM63" s="14"/>
      <c r="BN63" s="14"/>
      <c r="BO63" s="14"/>
      <c r="BP63" s="10"/>
      <c r="BQ63" s="29"/>
      <c r="BR63" s="170"/>
      <c r="BS63" s="29"/>
      <c r="BT63" s="14"/>
      <c r="BU63" s="14"/>
      <c r="BV63" s="14"/>
      <c r="BW63" s="14"/>
      <c r="BX63" s="10"/>
      <c r="BZ63" s="170"/>
      <c r="CA63" s="29"/>
      <c r="CB63" s="14"/>
      <c r="CC63" s="14"/>
      <c r="CD63" s="14"/>
      <c r="CE63" s="14"/>
      <c r="CF63" s="10"/>
      <c r="CH63" s="172"/>
      <c r="CJ63" s="168">
        <f>IF($U$55="",0,ROUNDDOWN((AY63+AY65)*(1-$BG$29),-2))</f>
        <v>0</v>
      </c>
      <c r="CK63" s="168"/>
      <c r="CL63" s="168"/>
      <c r="CM63" s="168"/>
      <c r="CN63" s="10" t="s">
        <v>11</v>
      </c>
      <c r="CP63" s="172"/>
      <c r="CR63" s="168">
        <f>IF(CJ63="","",AQ63+CJ63)</f>
        <v>0</v>
      </c>
      <c r="CS63" s="168"/>
      <c r="CT63" s="168"/>
      <c r="CU63" s="168"/>
      <c r="CV63" s="10" t="s">
        <v>11</v>
      </c>
    </row>
    <row r="64" spans="1:100" ht="6" hidden="1" customHeight="1">
      <c r="A64" s="172"/>
      <c r="B64" s="7"/>
      <c r="C64" s="13"/>
      <c r="F64" s="14"/>
      <c r="G64" s="14"/>
      <c r="H64" s="14"/>
      <c r="I64" s="14"/>
      <c r="J64" s="10"/>
      <c r="K64" s="10"/>
      <c r="L64" s="10"/>
      <c r="M64" s="22"/>
      <c r="N64" s="10"/>
      <c r="O64" s="10"/>
      <c r="P64" s="10"/>
      <c r="Q64" s="10"/>
      <c r="R64" s="10"/>
      <c r="S64" s="173"/>
      <c r="U64" s="20"/>
      <c r="V64" s="20"/>
      <c r="W64" s="10"/>
      <c r="X64" s="10"/>
      <c r="Y64" s="170"/>
      <c r="Z64" s="10"/>
      <c r="AA64" s="10"/>
      <c r="AB64" s="25"/>
      <c r="AC64" s="25"/>
      <c r="AD64" s="25"/>
      <c r="AE64" s="10"/>
      <c r="AG64" s="170"/>
      <c r="AI64" s="15"/>
      <c r="AJ64" s="15"/>
      <c r="AK64" s="15"/>
      <c r="AL64" s="15"/>
      <c r="AM64" s="10"/>
      <c r="AO64" s="172"/>
      <c r="AQ64" s="15"/>
      <c r="AR64" s="15"/>
      <c r="AS64" s="15"/>
      <c r="AT64" s="15"/>
      <c r="AU64" s="10"/>
      <c r="AV64" s="10"/>
      <c r="AW64" s="170"/>
      <c r="AX64" s="10"/>
      <c r="AY64" s="14"/>
      <c r="AZ64" s="14"/>
      <c r="BA64" s="14"/>
      <c r="BB64" s="14"/>
      <c r="BC64" s="10"/>
      <c r="BD64" s="10"/>
      <c r="BE64" s="29"/>
      <c r="BF64" s="10"/>
      <c r="BG64" s="29"/>
      <c r="BH64" s="29"/>
      <c r="BI64" s="29"/>
      <c r="BJ64" s="170"/>
      <c r="BK64" s="29"/>
      <c r="BL64" s="14"/>
      <c r="BM64" s="14"/>
      <c r="BN64" s="14"/>
      <c r="BO64" s="14"/>
      <c r="BP64" s="10"/>
      <c r="BQ64" s="29"/>
      <c r="BR64" s="170"/>
      <c r="BS64" s="29"/>
      <c r="BT64" s="14"/>
      <c r="BU64" s="14"/>
      <c r="BV64" s="14"/>
      <c r="BW64" s="14"/>
      <c r="BX64" s="10"/>
      <c r="BZ64" s="170"/>
      <c r="CA64" s="29"/>
      <c r="CB64" s="14"/>
      <c r="CC64" s="14"/>
      <c r="CD64" s="14"/>
      <c r="CE64" s="14"/>
      <c r="CF64" s="10"/>
      <c r="CH64" s="172"/>
      <c r="CJ64" s="15"/>
      <c r="CK64" s="15"/>
      <c r="CL64" s="15"/>
      <c r="CM64" s="15"/>
      <c r="CN64" s="10"/>
      <c r="CP64" s="172"/>
      <c r="CR64" s="15"/>
      <c r="CS64" s="15"/>
      <c r="CT64" s="15"/>
      <c r="CU64" s="15"/>
      <c r="CV64" s="10"/>
    </row>
    <row r="65" spans="1:100" ht="20.100000000000001" hidden="1" customHeight="1">
      <c r="A65" s="172"/>
      <c r="B65" s="7"/>
      <c r="C65" s="13"/>
      <c r="F65" s="14"/>
      <c r="G65" s="14"/>
      <c r="H65" s="14"/>
      <c r="I65" s="14"/>
      <c r="J65" s="10"/>
      <c r="K65" s="10"/>
      <c r="L65" s="10"/>
      <c r="M65" s="22"/>
      <c r="N65" s="10"/>
      <c r="O65" s="10"/>
      <c r="P65" s="10"/>
      <c r="Q65" s="10"/>
      <c r="R65" s="10"/>
      <c r="S65" s="173"/>
      <c r="U65" s="20"/>
      <c r="V65" s="20"/>
      <c r="W65" s="10"/>
      <c r="X65" s="10"/>
      <c r="Y65" s="170"/>
      <c r="Z65" s="10"/>
      <c r="AA65" s="10" t="s">
        <v>167</v>
      </c>
      <c r="AB65" s="25"/>
      <c r="AC65" s="25"/>
      <c r="AD65" s="25"/>
      <c r="AE65" s="10"/>
      <c r="AG65" s="170"/>
      <c r="AI65" s="15"/>
      <c r="AJ65" s="15"/>
      <c r="AK65" s="15"/>
      <c r="AL65" s="15"/>
      <c r="AM65" s="10"/>
      <c r="AO65" s="172"/>
      <c r="AQ65" s="15"/>
      <c r="AR65" s="15"/>
      <c r="AS65" s="15"/>
      <c r="AT65" s="15"/>
      <c r="AU65" s="10"/>
      <c r="AV65" s="10"/>
      <c r="AW65" s="170"/>
      <c r="AX65" s="10"/>
      <c r="AY65" s="167" t="str">
        <f>IF(U55="","",IF($U$55&gt;=18,$W$25,0))</f>
        <v/>
      </c>
      <c r="AZ65" s="167"/>
      <c r="BA65" s="167"/>
      <c r="BB65" s="167"/>
      <c r="BC65" s="10" t="s">
        <v>11</v>
      </c>
      <c r="BD65" s="10"/>
      <c r="BE65" s="29"/>
      <c r="BF65" s="10"/>
      <c r="BG65" s="29"/>
      <c r="BH65" s="29"/>
      <c r="BI65" s="29"/>
      <c r="BJ65" s="170"/>
      <c r="BK65" s="29"/>
      <c r="BL65" s="14"/>
      <c r="BM65" s="14"/>
      <c r="BN65" s="14"/>
      <c r="BO65" s="14"/>
      <c r="BP65" s="10"/>
      <c r="BQ65" s="29"/>
      <c r="BR65" s="170"/>
      <c r="BS65" s="29"/>
      <c r="BT65" s="14"/>
      <c r="BU65" s="14"/>
      <c r="BV65" s="14"/>
      <c r="BW65" s="14"/>
      <c r="BX65" s="10"/>
      <c r="BZ65" s="170"/>
      <c r="CA65" s="29"/>
      <c r="CB65" s="14"/>
      <c r="CC65" s="14"/>
      <c r="CD65" s="14"/>
      <c r="CE65" s="14"/>
      <c r="CF65" s="10"/>
      <c r="CH65" s="172"/>
      <c r="CJ65" s="14"/>
      <c r="CK65" s="14"/>
      <c r="CL65" s="14"/>
      <c r="CM65" s="14"/>
      <c r="CN65" s="10"/>
      <c r="CP65" s="172"/>
      <c r="CR65" s="14"/>
      <c r="CS65" s="14"/>
      <c r="CT65" s="14"/>
      <c r="CU65" s="14"/>
      <c r="CV65" s="10"/>
    </row>
    <row r="66" spans="1:100" ht="6" customHeight="1">
      <c r="A66" s="172"/>
      <c r="B66" s="7"/>
      <c r="C66" s="11"/>
      <c r="D66" s="11"/>
      <c r="E66" s="11"/>
      <c r="F66" s="11"/>
      <c r="G66" s="11"/>
      <c r="H66" s="11"/>
      <c r="I66" s="11"/>
      <c r="J66" s="11"/>
      <c r="K66" s="21"/>
      <c r="L66" s="21"/>
      <c r="M66" s="21"/>
      <c r="N66" s="21"/>
      <c r="O66" s="21"/>
      <c r="P66" s="21"/>
      <c r="Q66" s="21"/>
      <c r="R66" s="21"/>
      <c r="S66" s="173"/>
      <c r="U66" s="11"/>
      <c r="V66" s="11"/>
      <c r="W66" s="11"/>
      <c r="Y66" s="170"/>
      <c r="AA66" s="11"/>
      <c r="AB66" s="11"/>
      <c r="AC66" s="11"/>
      <c r="AD66" s="11"/>
      <c r="AE66" s="11"/>
      <c r="AG66" s="170"/>
      <c r="AI66" s="11"/>
      <c r="AJ66" s="11"/>
      <c r="AK66" s="11"/>
      <c r="AL66" s="11"/>
      <c r="AM66" s="11"/>
      <c r="AO66" s="172"/>
      <c r="AQ66" s="27"/>
      <c r="AR66" s="27"/>
      <c r="AS66" s="27"/>
      <c r="AT66" s="27"/>
      <c r="AU66" s="11"/>
      <c r="AW66" s="170"/>
      <c r="AY66" s="27"/>
      <c r="AZ66" s="27"/>
      <c r="BA66" s="27"/>
      <c r="BB66" s="27"/>
      <c r="BC66" s="11"/>
      <c r="BE66" s="29"/>
      <c r="BG66" s="29"/>
      <c r="BH66" s="29"/>
      <c r="BI66" s="29"/>
      <c r="BJ66" s="170"/>
      <c r="BK66" s="29"/>
      <c r="BL66" s="27"/>
      <c r="BM66" s="27"/>
      <c r="BN66" s="27"/>
      <c r="BO66" s="27"/>
      <c r="BP66" s="11"/>
      <c r="BQ66" s="29"/>
      <c r="BR66" s="170"/>
      <c r="BS66" s="29"/>
      <c r="BT66" s="27"/>
      <c r="BU66" s="27"/>
      <c r="BV66" s="27"/>
      <c r="BW66" s="27"/>
      <c r="BX66" s="11"/>
      <c r="BZ66" s="170"/>
      <c r="CA66" s="29"/>
      <c r="CB66" s="27"/>
      <c r="CC66" s="27"/>
      <c r="CD66" s="27"/>
      <c r="CE66" s="27"/>
      <c r="CF66" s="11"/>
      <c r="CH66" s="172"/>
      <c r="CJ66" s="27"/>
      <c r="CK66" s="27"/>
      <c r="CL66" s="27"/>
      <c r="CM66" s="27"/>
      <c r="CN66" s="11"/>
      <c r="CP66" s="172"/>
      <c r="CR66" s="27"/>
      <c r="CS66" s="27"/>
      <c r="CT66" s="27"/>
      <c r="CU66" s="27"/>
      <c r="CV66" s="11"/>
    </row>
    <row r="67" spans="1:100" ht="6" customHeight="1">
      <c r="A67" s="172"/>
      <c r="B67" s="7"/>
      <c r="C67" s="12"/>
      <c r="D67" s="12"/>
      <c r="E67" s="12"/>
      <c r="F67" s="12"/>
      <c r="G67" s="12"/>
      <c r="H67" s="12"/>
      <c r="I67" s="12"/>
      <c r="J67" s="12"/>
      <c r="K67" s="21"/>
      <c r="L67" s="21"/>
      <c r="M67" s="21"/>
      <c r="N67" s="21"/>
      <c r="O67" s="21"/>
      <c r="P67" s="21"/>
      <c r="Q67" s="21"/>
      <c r="R67" s="21"/>
      <c r="S67" s="173"/>
      <c r="U67" s="12"/>
      <c r="V67" s="12"/>
      <c r="W67" s="12"/>
      <c r="Y67" s="170"/>
      <c r="AA67" s="12"/>
      <c r="AB67" s="12"/>
      <c r="AC67" s="12"/>
      <c r="AD67" s="12"/>
      <c r="AE67" s="12"/>
      <c r="AG67" s="170"/>
      <c r="AI67" s="12"/>
      <c r="AJ67" s="12"/>
      <c r="AK67" s="12"/>
      <c r="AL67" s="12"/>
      <c r="AM67" s="12"/>
      <c r="AO67" s="172"/>
      <c r="AQ67" s="28"/>
      <c r="AR67" s="28"/>
      <c r="AS67" s="28"/>
      <c r="AT67" s="28"/>
      <c r="AU67" s="12"/>
      <c r="AW67" s="170"/>
      <c r="AY67" s="28"/>
      <c r="AZ67" s="28"/>
      <c r="BA67" s="28"/>
      <c r="BB67" s="28"/>
      <c r="BC67" s="12"/>
      <c r="BE67" s="29"/>
      <c r="BG67" s="29"/>
      <c r="BH67" s="29"/>
      <c r="BI67" s="29"/>
      <c r="BJ67" s="170"/>
      <c r="BK67" s="29"/>
      <c r="BL67" s="28"/>
      <c r="BM67" s="28"/>
      <c r="BN67" s="28"/>
      <c r="BO67" s="28"/>
      <c r="BP67" s="12"/>
      <c r="BQ67" s="29"/>
      <c r="BR67" s="170"/>
      <c r="BS67" s="29"/>
      <c r="BT67" s="28"/>
      <c r="BU67" s="28"/>
      <c r="BV67" s="28"/>
      <c r="BW67" s="28"/>
      <c r="BX67" s="12"/>
      <c r="BZ67" s="170"/>
      <c r="CA67" s="29"/>
      <c r="CB67" s="28"/>
      <c r="CC67" s="28"/>
      <c r="CD67" s="28"/>
      <c r="CE67" s="28"/>
      <c r="CF67" s="12"/>
      <c r="CH67" s="172"/>
      <c r="CJ67" s="28"/>
      <c r="CK67" s="28"/>
      <c r="CL67" s="28"/>
      <c r="CM67" s="28"/>
      <c r="CN67" s="12"/>
      <c r="CP67" s="172"/>
      <c r="CR67" s="28"/>
      <c r="CS67" s="28"/>
      <c r="CT67" s="28"/>
      <c r="CU67" s="28"/>
      <c r="CV67" s="12"/>
    </row>
    <row r="68" spans="1:100" ht="20.100000000000001" customHeight="1">
      <c r="A68" s="172"/>
      <c r="B68" s="7"/>
      <c r="C68" s="9" t="s">
        <v>5</v>
      </c>
      <c r="F68" s="176"/>
      <c r="G68" s="176"/>
      <c r="H68" s="176"/>
      <c r="I68" s="176"/>
      <c r="J68" s="10" t="s">
        <v>11</v>
      </c>
      <c r="K68" s="10"/>
      <c r="L68" s="10"/>
      <c r="M68" s="10"/>
      <c r="N68" s="10"/>
      <c r="O68" s="10"/>
      <c r="P68" s="10"/>
      <c r="Q68" s="10"/>
      <c r="R68" s="10"/>
      <c r="S68" s="173"/>
      <c r="U68" s="177"/>
      <c r="V68" s="177"/>
      <c r="W68" s="10" t="s">
        <v>14</v>
      </c>
      <c r="X68" s="10"/>
      <c r="Y68" s="170"/>
      <c r="Z68" s="10"/>
      <c r="AA68" s="10" t="s">
        <v>142</v>
      </c>
      <c r="AB68" s="174">
        <f>SUM(AB70:AD76)</f>
        <v>0</v>
      </c>
      <c r="AC68" s="174"/>
      <c r="AD68" s="174"/>
      <c r="AE68" s="10" t="s">
        <v>139</v>
      </c>
      <c r="AG68" s="170"/>
      <c r="AI68" s="168">
        <f>SUM(AI70:AL76)</f>
        <v>0</v>
      </c>
      <c r="AJ68" s="168"/>
      <c r="AK68" s="168"/>
      <c r="AL68" s="168"/>
      <c r="AM68" s="10" t="s">
        <v>11</v>
      </c>
      <c r="AO68" s="172"/>
      <c r="AQ68" s="175">
        <f>SUM(AQ70:AT76)</f>
        <v>0</v>
      </c>
      <c r="AR68" s="175"/>
      <c r="AS68" s="175"/>
      <c r="AT68" s="175"/>
      <c r="AU68" s="10" t="s">
        <v>11</v>
      </c>
      <c r="AV68" s="10"/>
      <c r="AW68" s="170"/>
      <c r="AX68" s="10"/>
      <c r="AY68" s="167">
        <f>SUM(AY70:BB78)</f>
        <v>0</v>
      </c>
      <c r="AZ68" s="167"/>
      <c r="BA68" s="167"/>
      <c r="BB68" s="167"/>
      <c r="BC68" s="10" t="s">
        <v>11</v>
      </c>
      <c r="BD68" s="10"/>
      <c r="BE68" s="29"/>
      <c r="BF68" s="10"/>
      <c r="BG68" s="29"/>
      <c r="BH68" s="29"/>
      <c r="BI68" s="29"/>
      <c r="BJ68" s="170"/>
      <c r="BK68" s="29"/>
      <c r="BL68" s="167">
        <f>SUM(BL70:BO72)</f>
        <v>0</v>
      </c>
      <c r="BM68" s="167"/>
      <c r="BN68" s="167"/>
      <c r="BO68" s="167"/>
      <c r="BP68" s="10" t="s">
        <v>11</v>
      </c>
      <c r="BQ68" s="29"/>
      <c r="BR68" s="170"/>
      <c r="BS68" s="29"/>
      <c r="BT68" s="167">
        <f>SUM(BT70:BW72)</f>
        <v>0</v>
      </c>
      <c r="BU68" s="167"/>
      <c r="BV68" s="167"/>
      <c r="BW68" s="167"/>
      <c r="BX68" s="10" t="s">
        <v>11</v>
      </c>
      <c r="BZ68" s="170"/>
      <c r="CA68" s="29"/>
      <c r="CB68" s="167">
        <f>SUM(CB70:CE72)</f>
        <v>0</v>
      </c>
      <c r="CC68" s="167"/>
      <c r="CD68" s="167"/>
      <c r="CE68" s="167"/>
      <c r="CF68" s="10" t="s">
        <v>11</v>
      </c>
      <c r="CH68" s="172"/>
      <c r="CJ68" s="175">
        <f>SUM(CJ70:CM76)</f>
        <v>0</v>
      </c>
      <c r="CK68" s="175"/>
      <c r="CL68" s="175"/>
      <c r="CM68" s="175"/>
      <c r="CN68" s="10" t="s">
        <v>11</v>
      </c>
      <c r="CP68" s="172"/>
      <c r="CR68" s="175">
        <f>SUM(CR70:CU76)</f>
        <v>0</v>
      </c>
      <c r="CS68" s="175"/>
      <c r="CT68" s="175"/>
      <c r="CU68" s="175"/>
      <c r="CV68" s="10" t="s">
        <v>11</v>
      </c>
    </row>
    <row r="69" spans="1:100" ht="6" hidden="1" customHeight="1">
      <c r="A69" s="172"/>
      <c r="B69" s="7"/>
      <c r="C69" s="13"/>
      <c r="F69" s="14"/>
      <c r="G69" s="14"/>
      <c r="H69" s="14"/>
      <c r="I69" s="14"/>
      <c r="J69" s="10"/>
      <c r="K69" s="10"/>
      <c r="L69" s="10"/>
      <c r="M69" s="10"/>
      <c r="N69" s="10"/>
      <c r="O69" s="10"/>
      <c r="P69" s="10"/>
      <c r="Q69" s="10"/>
      <c r="R69" s="10"/>
      <c r="S69" s="173"/>
      <c r="U69" s="20"/>
      <c r="V69" s="20"/>
      <c r="W69" s="10"/>
      <c r="X69" s="10"/>
      <c r="Y69" s="170"/>
      <c r="Z69" s="10"/>
      <c r="AA69" s="10"/>
      <c r="AB69" s="25"/>
      <c r="AC69" s="25"/>
      <c r="AD69" s="25"/>
      <c r="AE69" s="10"/>
      <c r="AG69" s="170"/>
      <c r="AI69" s="26"/>
      <c r="AJ69" s="26"/>
      <c r="AK69" s="26"/>
      <c r="AL69" s="26"/>
      <c r="AM69" s="10"/>
      <c r="AO69" s="172"/>
      <c r="AQ69" s="26"/>
      <c r="AR69" s="26"/>
      <c r="AS69" s="26"/>
      <c r="AT69" s="26"/>
      <c r="AU69" s="10"/>
      <c r="AV69" s="10"/>
      <c r="AW69" s="170"/>
      <c r="AX69" s="10"/>
      <c r="AY69" s="14"/>
      <c r="AZ69" s="14"/>
      <c r="BA69" s="14"/>
      <c r="BB69" s="14"/>
      <c r="BC69" s="10"/>
      <c r="BD69" s="10"/>
      <c r="BE69" s="29"/>
      <c r="BF69" s="10"/>
      <c r="BG69" s="29"/>
      <c r="BH69" s="29"/>
      <c r="BI69" s="29"/>
      <c r="BJ69" s="170"/>
      <c r="BK69" s="29"/>
      <c r="BL69" s="14"/>
      <c r="BM69" s="14"/>
      <c r="BN69" s="14"/>
      <c r="BO69" s="14"/>
      <c r="BP69" s="10"/>
      <c r="BQ69" s="29"/>
      <c r="BR69" s="170"/>
      <c r="BS69" s="29"/>
      <c r="BT69" s="14"/>
      <c r="BU69" s="14"/>
      <c r="BV69" s="14"/>
      <c r="BW69" s="14"/>
      <c r="BX69" s="10"/>
      <c r="BZ69" s="170"/>
      <c r="CA69" s="29"/>
      <c r="CB69" s="14"/>
      <c r="CC69" s="14"/>
      <c r="CD69" s="14"/>
      <c r="CE69" s="14"/>
      <c r="CF69" s="10"/>
      <c r="CH69" s="172"/>
      <c r="CJ69" s="26"/>
      <c r="CK69" s="26"/>
      <c r="CL69" s="26"/>
      <c r="CM69" s="26"/>
      <c r="CN69" s="10"/>
      <c r="CP69" s="172"/>
      <c r="CR69" s="26"/>
      <c r="CS69" s="26"/>
      <c r="CT69" s="26"/>
      <c r="CU69" s="26"/>
      <c r="CV69" s="10"/>
    </row>
    <row r="70" spans="1:100" ht="20.100000000000001" hidden="1" customHeight="1">
      <c r="A70" s="172"/>
      <c r="B70" s="7"/>
      <c r="C70" s="13"/>
      <c r="F70" s="14"/>
      <c r="G70" s="14"/>
      <c r="H70" s="14"/>
      <c r="I70" s="14"/>
      <c r="J70" s="10"/>
      <c r="K70" s="10"/>
      <c r="L70" s="10"/>
      <c r="M70" s="10"/>
      <c r="N70" s="10"/>
      <c r="O70" s="10"/>
      <c r="P70" s="10"/>
      <c r="Q70" s="10"/>
      <c r="R70" s="10"/>
      <c r="S70" s="173"/>
      <c r="U70" s="20"/>
      <c r="V70" s="20"/>
      <c r="W70" s="10"/>
      <c r="X70" s="10"/>
      <c r="Y70" s="170"/>
      <c r="Z70" s="10"/>
      <c r="AA70" s="10" t="s">
        <v>15</v>
      </c>
      <c r="AB70" s="174" t="str">
        <f>IF(U68="","",$W$9)</f>
        <v/>
      </c>
      <c r="AC70" s="174"/>
      <c r="AD70" s="174"/>
      <c r="AE70" s="10" t="s">
        <v>139</v>
      </c>
      <c r="AG70" s="170"/>
      <c r="AI70" s="168">
        <f>IF(AB70="",0,MAX(ROUNDDOWN((F68-$AQ$9)*AB70/100,-2),0,0))</f>
        <v>0</v>
      </c>
      <c r="AJ70" s="168"/>
      <c r="AK70" s="168"/>
      <c r="AL70" s="168"/>
      <c r="AM70" s="10" t="s">
        <v>11</v>
      </c>
      <c r="AO70" s="172"/>
      <c r="AQ70" s="168">
        <f>IF(U68="",0,IF($BA$9&lt;=AI70,$BA$9-CJ70,IF(AI70&lt;$BA$9,MIN(AI70,$BA$9-CJ70),0)))</f>
        <v>0</v>
      </c>
      <c r="AR70" s="168"/>
      <c r="AS70" s="168"/>
      <c r="AT70" s="168"/>
      <c r="AU70" s="10" t="s">
        <v>11</v>
      </c>
      <c r="AV70" s="10"/>
      <c r="AW70" s="170"/>
      <c r="AX70" s="10"/>
      <c r="AY70" s="167" t="str">
        <f>IF(U68="","",$W$17)</f>
        <v/>
      </c>
      <c r="AZ70" s="167"/>
      <c r="BA70" s="167"/>
      <c r="BB70" s="167"/>
      <c r="BC70" s="10" t="s">
        <v>11</v>
      </c>
      <c r="BD70" s="10"/>
      <c r="BE70" s="29"/>
      <c r="BF70" s="10"/>
      <c r="BG70" s="29"/>
      <c r="BH70" s="29"/>
      <c r="BI70" s="29"/>
      <c r="BJ70" s="170"/>
      <c r="BK70" s="29"/>
      <c r="BL70" s="167">
        <f>IF(AY70="",0,IF(U68&lt;6,ROUNDDOWN(AY70*(1-$BG$29)*0.5,-2),0))</f>
        <v>0</v>
      </c>
      <c r="BM70" s="167"/>
      <c r="BN70" s="167"/>
      <c r="BO70" s="167"/>
      <c r="BP70" s="10" t="s">
        <v>11</v>
      </c>
      <c r="BQ70" s="29"/>
      <c r="BR70" s="170"/>
      <c r="BS70" s="29"/>
      <c r="BT70" s="167">
        <f>IF(AY70="",0,IF(AND($U$68&gt;=6,$U$68&lt;18),ROUNDDOWN(AY70*(1-$BG$29)*0.8,-2),0))</f>
        <v>0</v>
      </c>
      <c r="BU70" s="167"/>
      <c r="BV70" s="167"/>
      <c r="BW70" s="167"/>
      <c r="BX70" s="10" t="s">
        <v>11</v>
      </c>
      <c r="BZ70" s="170"/>
      <c r="CA70" s="29"/>
      <c r="CB70" s="167">
        <f>IF(BT70=0,0,AY70-BT70)</f>
        <v>0</v>
      </c>
      <c r="CC70" s="167"/>
      <c r="CD70" s="167"/>
      <c r="CE70" s="167"/>
      <c r="CF70" s="10" t="s">
        <v>11</v>
      </c>
      <c r="CH70" s="172"/>
      <c r="CJ70" s="168">
        <f>IF($U$68="",0,IF($U$68&lt;6,BL70,IF(AND($U$68&gt;=6,$U$68&lt;18),BT70,ROUNDDOWN(AY70*(1-$BG$29),-2))))</f>
        <v>0</v>
      </c>
      <c r="CK70" s="168"/>
      <c r="CL70" s="168"/>
      <c r="CM70" s="168"/>
      <c r="CN70" s="10" t="s">
        <v>11</v>
      </c>
      <c r="CP70" s="172"/>
      <c r="CR70" s="168">
        <f>IF(CJ70="","",AQ70+CJ70)</f>
        <v>0</v>
      </c>
      <c r="CS70" s="168"/>
      <c r="CT70" s="168"/>
      <c r="CU70" s="168"/>
      <c r="CV70" s="10" t="s">
        <v>11</v>
      </c>
    </row>
    <row r="71" spans="1:100" ht="6" hidden="1" customHeight="1">
      <c r="A71" s="172"/>
      <c r="B71" s="7"/>
      <c r="C71" s="13"/>
      <c r="F71" s="14"/>
      <c r="G71" s="14"/>
      <c r="H71" s="14"/>
      <c r="I71" s="14"/>
      <c r="J71" s="10"/>
      <c r="K71" s="10"/>
      <c r="L71" s="10"/>
      <c r="M71" s="10"/>
      <c r="N71" s="10"/>
      <c r="O71" s="10"/>
      <c r="P71" s="10"/>
      <c r="Q71" s="10"/>
      <c r="R71" s="10"/>
      <c r="S71" s="173"/>
      <c r="U71" s="20"/>
      <c r="V71" s="20"/>
      <c r="W71" s="10"/>
      <c r="X71" s="10"/>
      <c r="Y71" s="170"/>
      <c r="Z71" s="10"/>
      <c r="AA71" s="10"/>
      <c r="AB71" s="25"/>
      <c r="AC71" s="25"/>
      <c r="AD71" s="25"/>
      <c r="AE71" s="10"/>
      <c r="AG71" s="170"/>
      <c r="AI71" s="26"/>
      <c r="AJ71" s="26"/>
      <c r="AK71" s="26"/>
      <c r="AL71" s="26"/>
      <c r="AM71" s="10"/>
      <c r="AO71" s="172"/>
      <c r="AQ71" s="26"/>
      <c r="AR71" s="26"/>
      <c r="AS71" s="26"/>
      <c r="AT71" s="26"/>
      <c r="AU71" s="10"/>
      <c r="AV71" s="10"/>
      <c r="AW71" s="170"/>
      <c r="AX71" s="10"/>
      <c r="AY71" s="14"/>
      <c r="AZ71" s="14"/>
      <c r="BA71" s="14"/>
      <c r="BB71" s="14"/>
      <c r="BC71" s="10"/>
      <c r="BD71" s="10"/>
      <c r="BE71" s="29"/>
      <c r="BF71" s="10"/>
      <c r="BG71" s="29"/>
      <c r="BH71" s="29"/>
      <c r="BI71" s="29"/>
      <c r="BJ71" s="170"/>
      <c r="BK71" s="29"/>
      <c r="BL71" s="14"/>
      <c r="BM71" s="14"/>
      <c r="BN71" s="14"/>
      <c r="BO71" s="14"/>
      <c r="BP71" s="10"/>
      <c r="BQ71" s="29"/>
      <c r="BR71" s="170"/>
      <c r="BS71" s="29"/>
      <c r="BT71" s="14"/>
      <c r="BU71" s="14"/>
      <c r="BV71" s="14"/>
      <c r="BW71" s="14"/>
      <c r="BX71" s="10"/>
      <c r="BZ71" s="170"/>
      <c r="CA71" s="29"/>
      <c r="CB71" s="14"/>
      <c r="CC71" s="14"/>
      <c r="CD71" s="14"/>
      <c r="CE71" s="14"/>
      <c r="CF71" s="10"/>
      <c r="CH71" s="172"/>
      <c r="CJ71" s="26"/>
      <c r="CK71" s="26"/>
      <c r="CL71" s="26"/>
      <c r="CM71" s="26"/>
      <c r="CN71" s="10"/>
      <c r="CP71" s="172"/>
      <c r="CR71" s="26"/>
      <c r="CS71" s="26"/>
      <c r="CT71" s="26"/>
      <c r="CU71" s="26"/>
      <c r="CV71" s="10"/>
    </row>
    <row r="72" spans="1:100" ht="20.100000000000001" hidden="1" customHeight="1">
      <c r="A72" s="172"/>
      <c r="B72" s="7"/>
      <c r="C72" s="13"/>
      <c r="F72" s="14"/>
      <c r="G72" s="14"/>
      <c r="H72" s="14"/>
      <c r="I72" s="14"/>
      <c r="J72" s="10"/>
      <c r="K72" s="10"/>
      <c r="L72" s="10"/>
      <c r="M72" s="10"/>
      <c r="N72" s="10"/>
      <c r="O72" s="10"/>
      <c r="P72" s="10"/>
      <c r="Q72" s="10"/>
      <c r="R72" s="10"/>
      <c r="S72" s="173"/>
      <c r="U72" s="20"/>
      <c r="V72" s="20"/>
      <c r="W72" s="10"/>
      <c r="X72" s="10"/>
      <c r="Y72" s="170"/>
      <c r="Z72" s="10"/>
      <c r="AA72" s="10" t="s">
        <v>143</v>
      </c>
      <c r="AB72" s="174" t="str">
        <f>IF(U68="","",$W$11)</f>
        <v/>
      </c>
      <c r="AC72" s="174"/>
      <c r="AD72" s="174"/>
      <c r="AE72" s="10" t="s">
        <v>139</v>
      </c>
      <c r="AG72" s="170"/>
      <c r="AI72" s="168">
        <f>IF(AB72="",0,MAX(ROUNDDOWN((F68-$AQ$9)*AB72/100,-2),0,0))</f>
        <v>0</v>
      </c>
      <c r="AJ72" s="168"/>
      <c r="AK72" s="168"/>
      <c r="AL72" s="168"/>
      <c r="AM72" s="10" t="s">
        <v>11</v>
      </c>
      <c r="AO72" s="172"/>
      <c r="AQ72" s="168">
        <f>IF(U68="",0,IF($BA$11&lt;=AI72,$BA$11-CJ72,IF(AI72&lt;$BA$11,MIN(AI72,$BA$11-CJ72),0)))</f>
        <v>0</v>
      </c>
      <c r="AR72" s="168"/>
      <c r="AS72" s="168"/>
      <c r="AT72" s="168"/>
      <c r="AU72" s="10" t="s">
        <v>11</v>
      </c>
      <c r="AV72" s="10"/>
      <c r="AW72" s="170"/>
      <c r="AX72" s="10"/>
      <c r="AY72" s="167" t="str">
        <f>IF(U68="","",$W$19)</f>
        <v/>
      </c>
      <c r="AZ72" s="167"/>
      <c r="BA72" s="167"/>
      <c r="BB72" s="167"/>
      <c r="BC72" s="10" t="s">
        <v>11</v>
      </c>
      <c r="BD72" s="10"/>
      <c r="BE72" s="29"/>
      <c r="BF72" s="10"/>
      <c r="BG72" s="29"/>
      <c r="BH72" s="29"/>
      <c r="BI72" s="29"/>
      <c r="BJ72" s="170"/>
      <c r="BK72" s="29"/>
      <c r="BL72" s="167">
        <f>IF(AY72="",0,IF(U68&lt;6,ROUNDDOWN(AY72*(1-$BG$29)*0.5,-2),0))</f>
        <v>0</v>
      </c>
      <c r="BM72" s="167"/>
      <c r="BN72" s="167"/>
      <c r="BO72" s="167"/>
      <c r="BP72" s="10" t="s">
        <v>11</v>
      </c>
      <c r="BQ72" s="29"/>
      <c r="BR72" s="170"/>
      <c r="BS72" s="29"/>
      <c r="BT72" s="167">
        <f>IF(AY72="",0,IF(AND($U$68&gt;=6,$U$68&lt;18),ROUNDDOWN(AY72*(1-$BG$29)*0.8,-2),0))</f>
        <v>0</v>
      </c>
      <c r="BU72" s="167"/>
      <c r="BV72" s="167"/>
      <c r="BW72" s="167"/>
      <c r="BX72" s="10" t="s">
        <v>11</v>
      </c>
      <c r="BZ72" s="170"/>
      <c r="CA72" s="29"/>
      <c r="CB72" s="167">
        <f>IF(BT72=0,0,AY72-BT72)</f>
        <v>0</v>
      </c>
      <c r="CC72" s="167"/>
      <c r="CD72" s="167"/>
      <c r="CE72" s="167"/>
      <c r="CF72" s="10" t="s">
        <v>11</v>
      </c>
      <c r="CH72" s="172"/>
      <c r="CJ72" s="168">
        <f>IF($U$68="",0,IF($U$68&lt;6,BL72,IF(AND($U$68&gt;=6,$U$68&lt;18),BT72,ROUNDDOWN(AY72*(1-$BG$29),-2))))</f>
        <v>0</v>
      </c>
      <c r="CK72" s="168"/>
      <c r="CL72" s="168"/>
      <c r="CM72" s="168"/>
      <c r="CN72" s="10" t="s">
        <v>11</v>
      </c>
      <c r="CP72" s="172"/>
      <c r="CR72" s="168">
        <f>IF(CJ72="","",AQ72+CJ72)</f>
        <v>0</v>
      </c>
      <c r="CS72" s="168"/>
      <c r="CT72" s="168"/>
      <c r="CU72" s="168"/>
      <c r="CV72" s="10" t="s">
        <v>11</v>
      </c>
    </row>
    <row r="73" spans="1:100" ht="6" hidden="1" customHeight="1">
      <c r="A73" s="172"/>
      <c r="B73" s="7"/>
      <c r="C73" s="13"/>
      <c r="F73" s="14"/>
      <c r="G73" s="14"/>
      <c r="H73" s="14"/>
      <c r="I73" s="14"/>
      <c r="J73" s="10"/>
      <c r="K73" s="10"/>
      <c r="L73" s="10"/>
      <c r="M73" s="10"/>
      <c r="N73" s="10"/>
      <c r="O73" s="10"/>
      <c r="P73" s="10"/>
      <c r="Q73" s="10"/>
      <c r="R73" s="10"/>
      <c r="S73" s="173"/>
      <c r="U73" s="20"/>
      <c r="V73" s="20"/>
      <c r="W73" s="10"/>
      <c r="X73" s="10"/>
      <c r="Y73" s="170"/>
      <c r="Z73" s="10"/>
      <c r="AA73" s="10"/>
      <c r="AB73" s="25"/>
      <c r="AC73" s="25"/>
      <c r="AD73" s="25"/>
      <c r="AE73" s="10"/>
      <c r="AG73" s="170"/>
      <c r="AI73" s="26"/>
      <c r="AJ73" s="26"/>
      <c r="AK73" s="26"/>
      <c r="AL73" s="26"/>
      <c r="AM73" s="10"/>
      <c r="AO73" s="172"/>
      <c r="AQ73" s="26"/>
      <c r="AR73" s="26"/>
      <c r="AS73" s="26"/>
      <c r="AT73" s="26"/>
      <c r="AU73" s="10"/>
      <c r="AV73" s="10"/>
      <c r="AW73" s="170"/>
      <c r="AX73" s="10"/>
      <c r="AY73" s="14"/>
      <c r="AZ73" s="14"/>
      <c r="BA73" s="14"/>
      <c r="BB73" s="14"/>
      <c r="BC73" s="10"/>
      <c r="BD73" s="10"/>
      <c r="BE73" s="29"/>
      <c r="BF73" s="10"/>
      <c r="BG73" s="29"/>
      <c r="BH73" s="29"/>
      <c r="BI73" s="29"/>
      <c r="BJ73" s="170"/>
      <c r="BK73" s="29"/>
      <c r="BL73" s="14"/>
      <c r="BM73" s="14"/>
      <c r="BN73" s="14"/>
      <c r="BO73" s="14"/>
      <c r="BP73" s="10"/>
      <c r="BQ73" s="29"/>
      <c r="BR73" s="170"/>
      <c r="BS73" s="29"/>
      <c r="BT73" s="14"/>
      <c r="BU73" s="14"/>
      <c r="BV73" s="14"/>
      <c r="BW73" s="14"/>
      <c r="BX73" s="10"/>
      <c r="BZ73" s="170"/>
      <c r="CA73" s="29"/>
      <c r="CB73" s="14"/>
      <c r="CC73" s="14"/>
      <c r="CD73" s="14"/>
      <c r="CE73" s="14"/>
      <c r="CF73" s="10"/>
      <c r="CH73" s="172"/>
      <c r="CJ73" s="26"/>
      <c r="CK73" s="26"/>
      <c r="CL73" s="26"/>
      <c r="CM73" s="26"/>
      <c r="CN73" s="10"/>
      <c r="CP73" s="172"/>
      <c r="CR73" s="26"/>
      <c r="CS73" s="26"/>
      <c r="CT73" s="26"/>
      <c r="CU73" s="26"/>
      <c r="CV73" s="10"/>
    </row>
    <row r="74" spans="1:100" ht="20.100000000000001" hidden="1" customHeight="1">
      <c r="A74" s="172"/>
      <c r="B74" s="7"/>
      <c r="C74" s="13"/>
      <c r="F74" s="14"/>
      <c r="G74" s="14"/>
      <c r="H74" s="14"/>
      <c r="I74" s="14"/>
      <c r="J74" s="10"/>
      <c r="K74" s="10"/>
      <c r="L74" s="10"/>
      <c r="M74" s="10"/>
      <c r="N74" s="10"/>
      <c r="O74" s="10"/>
      <c r="P74" s="10"/>
      <c r="Q74" s="10"/>
      <c r="R74" s="10"/>
      <c r="S74" s="173"/>
      <c r="U74" s="20"/>
      <c r="V74" s="20"/>
      <c r="W74" s="10"/>
      <c r="X74" s="10"/>
      <c r="Y74" s="170"/>
      <c r="Z74" s="10"/>
      <c r="AA74" s="10" t="s">
        <v>145</v>
      </c>
      <c r="AB74" s="174" t="str">
        <f>IF(U68="","",IF(AND(U68&gt;=40,U68&lt;65),$W$13,""))</f>
        <v/>
      </c>
      <c r="AC74" s="174"/>
      <c r="AD74" s="174"/>
      <c r="AE74" s="10" t="s">
        <v>139</v>
      </c>
      <c r="AG74" s="170"/>
      <c r="AI74" s="168">
        <f>IF(AB74="",0,MAX(ROUNDDOWN((F68-$AQ$9)*AB74/100,-2),0,0))</f>
        <v>0</v>
      </c>
      <c r="AJ74" s="168"/>
      <c r="AK74" s="168"/>
      <c r="AL74" s="168"/>
      <c r="AM74" s="10" t="s">
        <v>11</v>
      </c>
      <c r="AO74" s="172"/>
      <c r="AQ74" s="168">
        <f>IF(U68="",0,IF($BA$13&lt;=AI74,$BA$13-CJ74,IF(AI74&lt;$BA$13,MIN(AI74,$BA$13-CJ74),0)))</f>
        <v>0</v>
      </c>
      <c r="AR74" s="168"/>
      <c r="AS74" s="168"/>
      <c r="AT74" s="168"/>
      <c r="AU74" s="10" t="s">
        <v>11</v>
      </c>
      <c r="AV74" s="10"/>
      <c r="AW74" s="170"/>
      <c r="AX74" s="10"/>
      <c r="AY74" s="167" t="str">
        <f>IF(U68="","",IF(AND(U68&gt;=40,U68&lt;65),$W$21,0))</f>
        <v/>
      </c>
      <c r="AZ74" s="167"/>
      <c r="BA74" s="167"/>
      <c r="BB74" s="167"/>
      <c r="BC74" s="10" t="s">
        <v>11</v>
      </c>
      <c r="BD74" s="10"/>
      <c r="BE74" s="29"/>
      <c r="BF74" s="10"/>
      <c r="BG74" s="29"/>
      <c r="BH74" s="29"/>
      <c r="BI74" s="29"/>
      <c r="BJ74" s="170"/>
      <c r="BK74" s="29"/>
      <c r="BL74" s="14"/>
      <c r="BM74" s="14"/>
      <c r="BN74" s="14"/>
      <c r="BO74" s="14"/>
      <c r="BP74" s="10"/>
      <c r="BQ74" s="29"/>
      <c r="BR74" s="170"/>
      <c r="BS74" s="29"/>
      <c r="BT74" s="14"/>
      <c r="BU74" s="14"/>
      <c r="BV74" s="14"/>
      <c r="BW74" s="14"/>
      <c r="BX74" s="10"/>
      <c r="BZ74" s="170"/>
      <c r="CA74" s="29"/>
      <c r="CB74" s="14"/>
      <c r="CC74" s="14"/>
      <c r="CD74" s="14"/>
      <c r="CE74" s="14"/>
      <c r="CF74" s="10"/>
      <c r="CH74" s="172"/>
      <c r="CJ74" s="168">
        <f>IF($U$68="",0,ROUNDDOWN(AY74*(1-$BG$29),-2))</f>
        <v>0</v>
      </c>
      <c r="CK74" s="168"/>
      <c r="CL74" s="168"/>
      <c r="CM74" s="168"/>
      <c r="CN74" s="10" t="s">
        <v>11</v>
      </c>
      <c r="CP74" s="172"/>
      <c r="CR74" s="168">
        <f>IF(CJ74="","",AQ74+CJ74)</f>
        <v>0</v>
      </c>
      <c r="CS74" s="168"/>
      <c r="CT74" s="168"/>
      <c r="CU74" s="168"/>
      <c r="CV74" s="10" t="s">
        <v>11</v>
      </c>
    </row>
    <row r="75" spans="1:100" ht="6" hidden="1" customHeight="1">
      <c r="A75" s="172"/>
      <c r="B75" s="7"/>
      <c r="C75" s="13"/>
      <c r="F75" s="14"/>
      <c r="G75" s="14"/>
      <c r="H75" s="14"/>
      <c r="I75" s="14"/>
      <c r="J75" s="10"/>
      <c r="K75" s="10"/>
      <c r="L75" s="10"/>
      <c r="M75" s="10"/>
      <c r="N75" s="10"/>
      <c r="O75" s="10"/>
      <c r="P75" s="10"/>
      <c r="Q75" s="10"/>
      <c r="R75" s="10"/>
      <c r="S75" s="173"/>
      <c r="U75" s="20"/>
      <c r="V75" s="20"/>
      <c r="W75" s="10"/>
      <c r="X75" s="10"/>
      <c r="Y75" s="170"/>
      <c r="Z75" s="10"/>
      <c r="AA75" s="10"/>
      <c r="AB75" s="25"/>
      <c r="AC75" s="25"/>
      <c r="AD75" s="25"/>
      <c r="AE75" s="10"/>
      <c r="AG75" s="170"/>
      <c r="AI75" s="15"/>
      <c r="AJ75" s="15"/>
      <c r="AK75" s="15"/>
      <c r="AL75" s="15"/>
      <c r="AM75" s="10"/>
      <c r="AO75" s="172"/>
      <c r="AQ75" s="15"/>
      <c r="AR75" s="15"/>
      <c r="AS75" s="15"/>
      <c r="AT75" s="15"/>
      <c r="AU75" s="10"/>
      <c r="AV75" s="10"/>
      <c r="AW75" s="170"/>
      <c r="AX75" s="10"/>
      <c r="AY75" s="14"/>
      <c r="AZ75" s="14"/>
      <c r="BA75" s="14"/>
      <c r="BB75" s="14"/>
      <c r="BC75" s="10"/>
      <c r="BD75" s="10"/>
      <c r="BE75" s="29"/>
      <c r="BF75" s="10"/>
      <c r="BG75" s="29"/>
      <c r="BH75" s="29"/>
      <c r="BI75" s="29"/>
      <c r="BJ75" s="170"/>
      <c r="BK75" s="29"/>
      <c r="BL75" s="14"/>
      <c r="BM75" s="14"/>
      <c r="BN75" s="14"/>
      <c r="BO75" s="14"/>
      <c r="BP75" s="10"/>
      <c r="BQ75" s="29"/>
      <c r="BR75" s="170"/>
      <c r="BS75" s="29"/>
      <c r="BT75" s="14"/>
      <c r="BU75" s="14"/>
      <c r="BV75" s="14"/>
      <c r="BW75" s="14"/>
      <c r="BX75" s="10"/>
      <c r="BZ75" s="170"/>
      <c r="CA75" s="29"/>
      <c r="CB75" s="14"/>
      <c r="CC75" s="14"/>
      <c r="CD75" s="14"/>
      <c r="CE75" s="14"/>
      <c r="CF75" s="10"/>
      <c r="CH75" s="172"/>
      <c r="CJ75" s="15"/>
      <c r="CK75" s="15"/>
      <c r="CL75" s="15"/>
      <c r="CM75" s="15"/>
      <c r="CN75" s="10"/>
      <c r="CP75" s="172"/>
      <c r="CR75" s="15"/>
      <c r="CS75" s="15"/>
      <c r="CT75" s="15"/>
      <c r="CU75" s="15"/>
      <c r="CV75" s="10"/>
    </row>
    <row r="76" spans="1:100" ht="20.100000000000001" hidden="1" customHeight="1">
      <c r="A76" s="172"/>
      <c r="B76" s="7"/>
      <c r="C76" s="13"/>
      <c r="F76" s="14"/>
      <c r="G76" s="14"/>
      <c r="H76" s="14"/>
      <c r="I76" s="14"/>
      <c r="J76" s="10"/>
      <c r="K76" s="10"/>
      <c r="L76" s="10"/>
      <c r="M76" s="10"/>
      <c r="N76" s="10"/>
      <c r="O76" s="10"/>
      <c r="P76" s="10"/>
      <c r="Q76" s="10"/>
      <c r="R76" s="10"/>
      <c r="S76" s="173"/>
      <c r="U76" s="20"/>
      <c r="V76" s="20"/>
      <c r="W76" s="10"/>
      <c r="X76" s="10"/>
      <c r="Y76" s="170"/>
      <c r="Z76" s="10"/>
      <c r="AA76" s="10" t="s">
        <v>34</v>
      </c>
      <c r="AB76" s="174" t="str">
        <f>IF(U68="","",IF(AND(U68&gt;=0,U68&lt;18),"",$W$15))</f>
        <v/>
      </c>
      <c r="AC76" s="174"/>
      <c r="AD76" s="174"/>
      <c r="AE76" s="10" t="s">
        <v>139</v>
      </c>
      <c r="AG76" s="170"/>
      <c r="AI76" s="168">
        <f>IF(AB76="",0,MAX(ROUNDDOWN((F68-$AQ$9)*AB76/100,-2),0,0))</f>
        <v>0</v>
      </c>
      <c r="AJ76" s="168"/>
      <c r="AK76" s="168"/>
      <c r="AL76" s="168"/>
      <c r="AM76" s="10" t="s">
        <v>11</v>
      </c>
      <c r="AO76" s="172"/>
      <c r="AQ76" s="168">
        <f>IF(U68="",0,IF($BA$13&lt;=AI76,$BA$13-CJ76,IF(AI76&lt;$BA$13,MIN(AI76,$BA$13-CJ76),0)))</f>
        <v>0</v>
      </c>
      <c r="AR76" s="168"/>
      <c r="AS76" s="168"/>
      <c r="AT76" s="168"/>
      <c r="AU76" s="10" t="s">
        <v>11</v>
      </c>
      <c r="AV76" s="10"/>
      <c r="AW76" s="170"/>
      <c r="AX76" s="10"/>
      <c r="AY76" s="167" t="str">
        <f>IF(U68="","",IF($U$68&gt;=18,$W$23,0))</f>
        <v/>
      </c>
      <c r="AZ76" s="167"/>
      <c r="BA76" s="167"/>
      <c r="BB76" s="167"/>
      <c r="BC76" s="10" t="s">
        <v>11</v>
      </c>
      <c r="BD76" s="10"/>
      <c r="BE76" s="29"/>
      <c r="BF76" s="10"/>
      <c r="BG76" s="29"/>
      <c r="BH76" s="29"/>
      <c r="BI76" s="29"/>
      <c r="BJ76" s="170"/>
      <c r="BK76" s="29"/>
      <c r="BL76" s="14"/>
      <c r="BM76" s="14"/>
      <c r="BN76" s="14"/>
      <c r="BO76" s="14"/>
      <c r="BP76" s="10"/>
      <c r="BQ76" s="29"/>
      <c r="BR76" s="170"/>
      <c r="BS76" s="29"/>
      <c r="BT76" s="14"/>
      <c r="BU76" s="14"/>
      <c r="BV76" s="14"/>
      <c r="BW76" s="14"/>
      <c r="BX76" s="10"/>
      <c r="BZ76" s="170"/>
      <c r="CA76" s="29"/>
      <c r="CB76" s="14"/>
      <c r="CC76" s="14"/>
      <c r="CD76" s="14"/>
      <c r="CE76" s="14"/>
      <c r="CF76" s="10"/>
      <c r="CH76" s="172"/>
      <c r="CJ76" s="168">
        <f>IF($U$68="",0,ROUNDDOWN((AY76+AY78)*(1-$BG$29),-2))</f>
        <v>0</v>
      </c>
      <c r="CK76" s="168"/>
      <c r="CL76" s="168"/>
      <c r="CM76" s="168"/>
      <c r="CN76" s="10" t="s">
        <v>11</v>
      </c>
      <c r="CP76" s="172"/>
      <c r="CR76" s="168">
        <f>IF(CJ76="","",AQ76+CJ76)</f>
        <v>0</v>
      </c>
      <c r="CS76" s="168"/>
      <c r="CT76" s="168"/>
      <c r="CU76" s="168"/>
      <c r="CV76" s="10" t="s">
        <v>11</v>
      </c>
    </row>
    <row r="77" spans="1:100" ht="6" hidden="1" customHeight="1">
      <c r="A77" s="172"/>
      <c r="B77" s="7"/>
      <c r="C77" s="13"/>
      <c r="F77" s="15"/>
      <c r="G77" s="15"/>
      <c r="H77" s="15"/>
      <c r="I77" s="15"/>
      <c r="J77" s="10"/>
      <c r="K77" s="10"/>
      <c r="L77" s="10"/>
      <c r="M77" s="10"/>
      <c r="N77" s="10"/>
      <c r="O77" s="10"/>
      <c r="P77" s="10"/>
      <c r="Q77" s="10"/>
      <c r="R77" s="10"/>
      <c r="S77" s="173"/>
      <c r="U77" s="20"/>
      <c r="V77" s="20"/>
      <c r="W77" s="10"/>
      <c r="X77" s="10"/>
      <c r="Y77" s="170"/>
      <c r="Z77" s="10"/>
      <c r="AA77" s="10"/>
      <c r="AB77" s="25"/>
      <c r="AC77" s="25"/>
      <c r="AD77" s="25"/>
      <c r="AE77" s="10"/>
      <c r="AG77" s="170"/>
      <c r="AI77" s="15"/>
      <c r="AJ77" s="15"/>
      <c r="AK77" s="15"/>
      <c r="AL77" s="15"/>
      <c r="AM77" s="10"/>
      <c r="AO77" s="172"/>
      <c r="AQ77" s="15"/>
      <c r="AR77" s="15"/>
      <c r="AS77" s="15"/>
      <c r="AT77" s="15"/>
      <c r="AU77" s="10"/>
      <c r="AV77" s="10"/>
      <c r="AW77" s="170"/>
      <c r="AX77" s="10"/>
      <c r="AY77" s="14"/>
      <c r="AZ77" s="14"/>
      <c r="BA77" s="14"/>
      <c r="BB77" s="14"/>
      <c r="BC77" s="10"/>
      <c r="BD77" s="10"/>
      <c r="BE77" s="29"/>
      <c r="BF77" s="10"/>
      <c r="BG77" s="29"/>
      <c r="BH77" s="29"/>
      <c r="BI77" s="29"/>
      <c r="BJ77" s="170"/>
      <c r="BK77" s="29"/>
      <c r="BL77" s="14"/>
      <c r="BM77" s="14"/>
      <c r="BN77" s="14"/>
      <c r="BO77" s="14"/>
      <c r="BP77" s="10"/>
      <c r="BQ77" s="29"/>
      <c r="BR77" s="170"/>
      <c r="BS77" s="29"/>
      <c r="BT77" s="14"/>
      <c r="BU77" s="14"/>
      <c r="BV77" s="14"/>
      <c r="BW77" s="14"/>
      <c r="BX77" s="10"/>
      <c r="BZ77" s="170"/>
      <c r="CA77" s="29"/>
      <c r="CB77" s="14"/>
      <c r="CC77" s="14"/>
      <c r="CD77" s="14"/>
      <c r="CE77" s="14"/>
      <c r="CF77" s="10"/>
      <c r="CH77" s="172"/>
      <c r="CJ77" s="15"/>
      <c r="CK77" s="15"/>
      <c r="CL77" s="15"/>
      <c r="CM77" s="15"/>
      <c r="CN77" s="10"/>
      <c r="CP77" s="172"/>
      <c r="CR77" s="15"/>
      <c r="CS77" s="15"/>
      <c r="CT77" s="15"/>
      <c r="CU77" s="15"/>
      <c r="CV77" s="10"/>
    </row>
    <row r="78" spans="1:100" ht="20.100000000000001" hidden="1" customHeight="1">
      <c r="A78" s="172"/>
      <c r="B78" s="7"/>
      <c r="C78" s="13"/>
      <c r="F78" s="14"/>
      <c r="G78" s="14"/>
      <c r="H78" s="14"/>
      <c r="I78" s="14"/>
      <c r="J78" s="10"/>
      <c r="K78" s="10"/>
      <c r="L78" s="10"/>
      <c r="M78" s="10"/>
      <c r="N78" s="10"/>
      <c r="O78" s="10"/>
      <c r="P78" s="10"/>
      <c r="Q78" s="10"/>
      <c r="R78" s="10"/>
      <c r="S78" s="173"/>
      <c r="U78" s="20"/>
      <c r="V78" s="20"/>
      <c r="W78" s="10"/>
      <c r="X78" s="10"/>
      <c r="Y78" s="170"/>
      <c r="Z78" s="10"/>
      <c r="AA78" s="10" t="s">
        <v>167</v>
      </c>
      <c r="AB78" s="25"/>
      <c r="AC78" s="25"/>
      <c r="AD78" s="25"/>
      <c r="AE78" s="10"/>
      <c r="AG78" s="170"/>
      <c r="AI78" s="15"/>
      <c r="AJ78" s="15"/>
      <c r="AK78" s="15"/>
      <c r="AL78" s="15"/>
      <c r="AM78" s="10"/>
      <c r="AO78" s="172"/>
      <c r="AQ78" s="15"/>
      <c r="AR78" s="15"/>
      <c r="AS78" s="15"/>
      <c r="AT78" s="15"/>
      <c r="AU78" s="10"/>
      <c r="AV78" s="10"/>
      <c r="AW78" s="170"/>
      <c r="AX78" s="10"/>
      <c r="AY78" s="167" t="str">
        <f>IF(U68="","",IF($U$68&gt;=18,$W$25,0))</f>
        <v/>
      </c>
      <c r="AZ78" s="167"/>
      <c r="BA78" s="167"/>
      <c r="BB78" s="167"/>
      <c r="BC78" s="10" t="s">
        <v>11</v>
      </c>
      <c r="BD78" s="10"/>
      <c r="BE78" s="29"/>
      <c r="BF78" s="10"/>
      <c r="BG78" s="29"/>
      <c r="BH78" s="29"/>
      <c r="BI78" s="29"/>
      <c r="BJ78" s="170"/>
      <c r="BK78" s="29"/>
      <c r="BL78" s="14"/>
      <c r="BM78" s="14"/>
      <c r="BN78" s="14"/>
      <c r="BO78" s="14"/>
      <c r="BP78" s="10"/>
      <c r="BQ78" s="29"/>
      <c r="BR78" s="170"/>
      <c r="BS78" s="29"/>
      <c r="BT78" s="14"/>
      <c r="BU78" s="14"/>
      <c r="BV78" s="14"/>
      <c r="BW78" s="14"/>
      <c r="BX78" s="10"/>
      <c r="BZ78" s="170"/>
      <c r="CA78" s="29"/>
      <c r="CB78" s="14"/>
      <c r="CC78" s="14"/>
      <c r="CD78" s="14"/>
      <c r="CE78" s="14"/>
      <c r="CF78" s="10"/>
      <c r="CH78" s="172"/>
      <c r="CJ78" s="14"/>
      <c r="CK78" s="14"/>
      <c r="CL78" s="14"/>
      <c r="CM78" s="14"/>
      <c r="CN78" s="10"/>
      <c r="CP78" s="172"/>
      <c r="CR78" s="14"/>
      <c r="CS78" s="14"/>
      <c r="CT78" s="14"/>
      <c r="CU78" s="14"/>
      <c r="CV78" s="10"/>
    </row>
    <row r="79" spans="1:100" ht="6" customHeight="1">
      <c r="A79" s="172"/>
      <c r="B79" s="7"/>
      <c r="C79" s="11"/>
      <c r="D79" s="11"/>
      <c r="E79" s="11"/>
      <c r="F79" s="11"/>
      <c r="G79" s="11"/>
      <c r="H79" s="11"/>
      <c r="I79" s="11"/>
      <c r="J79" s="11"/>
      <c r="K79" s="21"/>
      <c r="L79" s="21"/>
      <c r="M79" s="21"/>
      <c r="N79" s="21"/>
      <c r="O79" s="21"/>
      <c r="P79" s="21"/>
      <c r="Q79" s="21"/>
      <c r="R79" s="21"/>
      <c r="S79" s="173"/>
      <c r="U79" s="11"/>
      <c r="V79" s="11"/>
      <c r="W79" s="11"/>
      <c r="Y79" s="170"/>
      <c r="AA79" s="11"/>
      <c r="AB79" s="11"/>
      <c r="AC79" s="11"/>
      <c r="AD79" s="11"/>
      <c r="AE79" s="11"/>
      <c r="AG79" s="170"/>
      <c r="AI79" s="11"/>
      <c r="AJ79" s="11"/>
      <c r="AK79" s="11"/>
      <c r="AL79" s="11"/>
      <c r="AM79" s="11"/>
      <c r="AO79" s="172"/>
      <c r="AQ79" s="27"/>
      <c r="AR79" s="27"/>
      <c r="AS79" s="27"/>
      <c r="AT79" s="27"/>
      <c r="AU79" s="11"/>
      <c r="AW79" s="170"/>
      <c r="AY79" s="27"/>
      <c r="AZ79" s="27"/>
      <c r="BA79" s="27"/>
      <c r="BB79" s="27"/>
      <c r="BC79" s="11"/>
      <c r="BE79" s="29"/>
      <c r="BG79" s="29"/>
      <c r="BH79" s="29"/>
      <c r="BI79" s="29"/>
      <c r="BJ79" s="170"/>
      <c r="BK79" s="29"/>
      <c r="BL79" s="27"/>
      <c r="BM79" s="27"/>
      <c r="BN79" s="27"/>
      <c r="BO79" s="27"/>
      <c r="BP79" s="11"/>
      <c r="BQ79" s="29"/>
      <c r="BR79" s="170"/>
      <c r="BS79" s="29"/>
      <c r="BT79" s="27"/>
      <c r="BU79" s="27"/>
      <c r="BV79" s="27"/>
      <c r="BW79" s="27"/>
      <c r="BX79" s="11"/>
      <c r="BZ79" s="170"/>
      <c r="CA79" s="29"/>
      <c r="CB79" s="27"/>
      <c r="CC79" s="27"/>
      <c r="CD79" s="27"/>
      <c r="CE79" s="27"/>
      <c r="CF79" s="11"/>
      <c r="CH79" s="172"/>
      <c r="CJ79" s="27"/>
      <c r="CK79" s="27"/>
      <c r="CL79" s="27"/>
      <c r="CM79" s="27"/>
      <c r="CN79" s="11"/>
      <c r="CP79" s="172"/>
      <c r="CR79" s="27"/>
      <c r="CS79" s="27"/>
      <c r="CT79" s="27"/>
      <c r="CU79" s="27"/>
      <c r="CV79" s="11"/>
    </row>
    <row r="80" spans="1:100" ht="6" customHeight="1">
      <c r="A80" s="172"/>
      <c r="B80" s="7"/>
      <c r="C80" s="12"/>
      <c r="D80" s="12"/>
      <c r="E80" s="12"/>
      <c r="F80" s="12"/>
      <c r="G80" s="12"/>
      <c r="H80" s="12"/>
      <c r="I80" s="12"/>
      <c r="J80" s="12"/>
      <c r="K80" s="21"/>
      <c r="L80" s="21"/>
      <c r="M80" s="21"/>
      <c r="N80" s="21"/>
      <c r="O80" s="21"/>
      <c r="P80" s="21"/>
      <c r="Q80" s="21"/>
      <c r="R80" s="21"/>
      <c r="S80" s="173"/>
      <c r="U80" s="12"/>
      <c r="V80" s="12"/>
      <c r="W80" s="12"/>
      <c r="Y80" s="170"/>
      <c r="AA80" s="12"/>
      <c r="AB80" s="12"/>
      <c r="AC80" s="12"/>
      <c r="AD80" s="12"/>
      <c r="AE80" s="12"/>
      <c r="AG80" s="170"/>
      <c r="AI80" s="12"/>
      <c r="AJ80" s="12"/>
      <c r="AK80" s="12"/>
      <c r="AL80" s="12"/>
      <c r="AM80" s="12"/>
      <c r="AO80" s="172"/>
      <c r="AQ80" s="28"/>
      <c r="AR80" s="28"/>
      <c r="AS80" s="28"/>
      <c r="AT80" s="28"/>
      <c r="AU80" s="12"/>
      <c r="AW80" s="170"/>
      <c r="AY80" s="28"/>
      <c r="AZ80" s="28"/>
      <c r="BA80" s="28"/>
      <c r="BB80" s="28"/>
      <c r="BC80" s="12"/>
      <c r="BE80" s="29"/>
      <c r="BG80" s="29"/>
      <c r="BH80" s="29"/>
      <c r="BI80" s="29"/>
      <c r="BJ80" s="170"/>
      <c r="BK80" s="29"/>
      <c r="BL80" s="28"/>
      <c r="BM80" s="28"/>
      <c r="BN80" s="28"/>
      <c r="BO80" s="28"/>
      <c r="BP80" s="12"/>
      <c r="BQ80" s="29"/>
      <c r="BR80" s="170"/>
      <c r="BS80" s="29"/>
      <c r="BT80" s="28"/>
      <c r="BU80" s="28"/>
      <c r="BV80" s="28"/>
      <c r="BW80" s="28"/>
      <c r="BX80" s="12"/>
      <c r="BZ80" s="170"/>
      <c r="CA80" s="29"/>
      <c r="CB80" s="28"/>
      <c r="CC80" s="28"/>
      <c r="CD80" s="28"/>
      <c r="CE80" s="28"/>
      <c r="CF80" s="12"/>
      <c r="CH80" s="172"/>
      <c r="CJ80" s="28"/>
      <c r="CK80" s="28"/>
      <c r="CL80" s="28"/>
      <c r="CM80" s="28"/>
      <c r="CN80" s="12"/>
      <c r="CP80" s="172"/>
      <c r="CR80" s="28"/>
      <c r="CS80" s="28"/>
      <c r="CT80" s="28"/>
      <c r="CU80" s="28"/>
      <c r="CV80" s="12"/>
    </row>
    <row r="81" spans="1:100" ht="20.100000000000001" customHeight="1">
      <c r="A81" s="172"/>
      <c r="B81" s="7"/>
      <c r="C81" s="9" t="s">
        <v>26</v>
      </c>
      <c r="F81" s="176"/>
      <c r="G81" s="176"/>
      <c r="H81" s="176"/>
      <c r="I81" s="176"/>
      <c r="J81" s="10" t="s">
        <v>11</v>
      </c>
      <c r="K81" s="10"/>
      <c r="L81" s="10"/>
      <c r="M81" s="10"/>
      <c r="N81" s="10"/>
      <c r="O81" s="10"/>
      <c r="P81" s="10"/>
      <c r="Q81" s="10"/>
      <c r="R81" s="10"/>
      <c r="S81" s="173"/>
      <c r="U81" s="177"/>
      <c r="V81" s="177"/>
      <c r="W81" s="10" t="s">
        <v>14</v>
      </c>
      <c r="X81" s="10"/>
      <c r="Y81" s="170"/>
      <c r="Z81" s="10"/>
      <c r="AA81" s="10" t="s">
        <v>142</v>
      </c>
      <c r="AB81" s="174">
        <f>SUM(AB83:AD89)</f>
        <v>0</v>
      </c>
      <c r="AC81" s="174"/>
      <c r="AD81" s="174"/>
      <c r="AE81" s="10" t="s">
        <v>139</v>
      </c>
      <c r="AG81" s="170"/>
      <c r="AI81" s="168">
        <f>SUM(AI83:AL89)</f>
        <v>0</v>
      </c>
      <c r="AJ81" s="168"/>
      <c r="AK81" s="168"/>
      <c r="AL81" s="168"/>
      <c r="AM81" s="10" t="s">
        <v>11</v>
      </c>
      <c r="AO81" s="172"/>
      <c r="AQ81" s="175">
        <f>SUM(AQ83:AT89)</f>
        <v>0</v>
      </c>
      <c r="AR81" s="175"/>
      <c r="AS81" s="175"/>
      <c r="AT81" s="175"/>
      <c r="AU81" s="10" t="s">
        <v>11</v>
      </c>
      <c r="AV81" s="10"/>
      <c r="AW81" s="170"/>
      <c r="AX81" s="10"/>
      <c r="AY81" s="167">
        <f>SUM(AY83:BB91)</f>
        <v>0</v>
      </c>
      <c r="AZ81" s="167"/>
      <c r="BA81" s="167"/>
      <c r="BB81" s="167"/>
      <c r="BC81" s="10" t="s">
        <v>11</v>
      </c>
      <c r="BD81" s="10"/>
      <c r="BE81" s="29"/>
      <c r="BF81" s="10"/>
      <c r="BG81" s="29"/>
      <c r="BH81" s="29"/>
      <c r="BI81" s="29"/>
      <c r="BJ81" s="170"/>
      <c r="BK81" s="29"/>
      <c r="BL81" s="167">
        <f>SUM(BL83:BO85)</f>
        <v>0</v>
      </c>
      <c r="BM81" s="167"/>
      <c r="BN81" s="167"/>
      <c r="BO81" s="167"/>
      <c r="BP81" s="10" t="s">
        <v>11</v>
      </c>
      <c r="BQ81" s="29"/>
      <c r="BR81" s="170"/>
      <c r="BS81" s="29"/>
      <c r="BT81" s="167">
        <f>SUM(BT83:BW85)</f>
        <v>0</v>
      </c>
      <c r="BU81" s="167"/>
      <c r="BV81" s="167"/>
      <c r="BW81" s="167"/>
      <c r="BX81" s="10" t="s">
        <v>11</v>
      </c>
      <c r="BZ81" s="170"/>
      <c r="CA81" s="29"/>
      <c r="CB81" s="167">
        <f>SUM(CB83:CE85)</f>
        <v>0</v>
      </c>
      <c r="CC81" s="167"/>
      <c r="CD81" s="167"/>
      <c r="CE81" s="167"/>
      <c r="CF81" s="10" t="s">
        <v>11</v>
      </c>
      <c r="CH81" s="172"/>
      <c r="CJ81" s="175">
        <f>SUM(CJ83:CM89)</f>
        <v>0</v>
      </c>
      <c r="CK81" s="175"/>
      <c r="CL81" s="175"/>
      <c r="CM81" s="175"/>
      <c r="CN81" s="10" t="s">
        <v>11</v>
      </c>
      <c r="CP81" s="172"/>
      <c r="CR81" s="175">
        <f>SUM(CR83:CU89)</f>
        <v>0</v>
      </c>
      <c r="CS81" s="175"/>
      <c r="CT81" s="175"/>
      <c r="CU81" s="175"/>
      <c r="CV81" s="10" t="s">
        <v>11</v>
      </c>
    </row>
    <row r="82" spans="1:100" ht="6" hidden="1" customHeight="1">
      <c r="A82" s="172"/>
      <c r="B82" s="7"/>
      <c r="C82" s="13"/>
      <c r="F82" s="14"/>
      <c r="G82" s="14"/>
      <c r="H82" s="14"/>
      <c r="I82" s="14"/>
      <c r="J82" s="10"/>
      <c r="K82" s="10"/>
      <c r="L82" s="10"/>
      <c r="M82" s="10"/>
      <c r="N82" s="10"/>
      <c r="O82" s="10"/>
      <c r="P82" s="10"/>
      <c r="Q82" s="10"/>
      <c r="R82" s="10"/>
      <c r="S82" s="173"/>
      <c r="U82" s="20"/>
      <c r="V82" s="20"/>
      <c r="W82" s="10"/>
      <c r="X82" s="10"/>
      <c r="Y82" s="170"/>
      <c r="Z82" s="10"/>
      <c r="AA82" s="10"/>
      <c r="AB82" s="25"/>
      <c r="AC82" s="25"/>
      <c r="AD82" s="25"/>
      <c r="AE82" s="10"/>
      <c r="AG82" s="170"/>
      <c r="AI82" s="26"/>
      <c r="AJ82" s="26"/>
      <c r="AK82" s="26"/>
      <c r="AL82" s="26"/>
      <c r="AM82" s="10"/>
      <c r="AO82" s="172"/>
      <c r="AQ82" s="26"/>
      <c r="AR82" s="26"/>
      <c r="AS82" s="26"/>
      <c r="AT82" s="26"/>
      <c r="AU82" s="10"/>
      <c r="AV82" s="10"/>
      <c r="AW82" s="170"/>
      <c r="AX82" s="10"/>
      <c r="AY82" s="14"/>
      <c r="AZ82" s="14"/>
      <c r="BA82" s="14"/>
      <c r="BB82" s="14"/>
      <c r="BC82" s="10"/>
      <c r="BD82" s="10"/>
      <c r="BE82" s="29"/>
      <c r="BF82" s="10"/>
      <c r="BG82" s="29"/>
      <c r="BH82" s="29"/>
      <c r="BI82" s="29"/>
      <c r="BJ82" s="170"/>
      <c r="BK82" s="29"/>
      <c r="BL82" s="14"/>
      <c r="BM82" s="14"/>
      <c r="BN82" s="14"/>
      <c r="BO82" s="14"/>
      <c r="BP82" s="10"/>
      <c r="BQ82" s="29"/>
      <c r="BR82" s="170"/>
      <c r="BS82" s="29"/>
      <c r="BT82" s="14"/>
      <c r="BU82" s="14"/>
      <c r="BV82" s="14"/>
      <c r="BW82" s="14"/>
      <c r="BX82" s="10"/>
      <c r="BZ82" s="170"/>
      <c r="CA82" s="29"/>
      <c r="CB82" s="14"/>
      <c r="CC82" s="14"/>
      <c r="CD82" s="14"/>
      <c r="CE82" s="14"/>
      <c r="CF82" s="10"/>
      <c r="CH82" s="172"/>
      <c r="CJ82" s="26"/>
      <c r="CK82" s="26"/>
      <c r="CL82" s="26"/>
      <c r="CM82" s="26"/>
      <c r="CN82" s="10"/>
      <c r="CP82" s="172"/>
      <c r="CR82" s="26"/>
      <c r="CS82" s="26"/>
      <c r="CT82" s="26"/>
      <c r="CU82" s="26"/>
      <c r="CV82" s="10"/>
    </row>
    <row r="83" spans="1:100" ht="20.100000000000001" hidden="1" customHeight="1">
      <c r="A83" s="172"/>
      <c r="B83" s="7"/>
      <c r="C83" s="13"/>
      <c r="F83" s="14"/>
      <c r="G83" s="14"/>
      <c r="H83" s="14"/>
      <c r="I83" s="14"/>
      <c r="J83" s="10"/>
      <c r="K83" s="10"/>
      <c r="L83" s="10"/>
      <c r="M83" s="10"/>
      <c r="N83" s="10"/>
      <c r="O83" s="10"/>
      <c r="P83" s="10"/>
      <c r="Q83" s="10"/>
      <c r="R83" s="10"/>
      <c r="S83" s="173"/>
      <c r="U83" s="20"/>
      <c r="V83" s="20"/>
      <c r="W83" s="10"/>
      <c r="X83" s="10"/>
      <c r="Y83" s="170"/>
      <c r="Z83" s="10"/>
      <c r="AA83" s="10" t="s">
        <v>15</v>
      </c>
      <c r="AB83" s="174" t="str">
        <f>IF(U81="","",$W$9)</f>
        <v/>
      </c>
      <c r="AC83" s="174"/>
      <c r="AD83" s="174"/>
      <c r="AE83" s="10" t="s">
        <v>139</v>
      </c>
      <c r="AG83" s="170"/>
      <c r="AI83" s="168">
        <f>IF(AB83="",0,MAX(ROUNDDOWN((F81-$AQ$9)*AB83/100,-2),0,0))</f>
        <v>0</v>
      </c>
      <c r="AJ83" s="168"/>
      <c r="AK83" s="168"/>
      <c r="AL83" s="168"/>
      <c r="AM83" s="10" t="s">
        <v>11</v>
      </c>
      <c r="AO83" s="172"/>
      <c r="AQ83" s="168">
        <f>IF(U81="",0,IF($BA$9&lt;=AI83,$BA$9-CJ83,IF(AI83&lt;$BA$9,MIN(AI83,$BA$9-CJ83),0)))</f>
        <v>0</v>
      </c>
      <c r="AR83" s="168"/>
      <c r="AS83" s="168"/>
      <c r="AT83" s="168"/>
      <c r="AU83" s="10" t="s">
        <v>11</v>
      </c>
      <c r="AV83" s="10"/>
      <c r="AW83" s="170"/>
      <c r="AX83" s="10"/>
      <c r="AY83" s="167" t="str">
        <f>IF(U81="","",$W$17)</f>
        <v/>
      </c>
      <c r="AZ83" s="167"/>
      <c r="BA83" s="167"/>
      <c r="BB83" s="167"/>
      <c r="BC83" s="10" t="s">
        <v>11</v>
      </c>
      <c r="BD83" s="10"/>
      <c r="BE83" s="29"/>
      <c r="BF83" s="10"/>
      <c r="BG83" s="29"/>
      <c r="BH83" s="29"/>
      <c r="BI83" s="29"/>
      <c r="BJ83" s="170"/>
      <c r="BK83" s="29"/>
      <c r="BL83" s="167">
        <f>IF(AY83="",0,IF(U81&lt;6,ROUNDDOWN(AY83*(1-$BG$29)*0.5,-2),0))</f>
        <v>0</v>
      </c>
      <c r="BM83" s="167"/>
      <c r="BN83" s="167"/>
      <c r="BO83" s="167"/>
      <c r="BP83" s="10" t="s">
        <v>11</v>
      </c>
      <c r="BQ83" s="29"/>
      <c r="BR83" s="170"/>
      <c r="BS83" s="29"/>
      <c r="BT83" s="167">
        <f>IF(AY83="",0,IF(AND($U$81&gt;=6,$U$81&lt;18),ROUNDDOWN(AY83*(1-$BG$29)*0.8,-2),0))</f>
        <v>0</v>
      </c>
      <c r="BU83" s="167"/>
      <c r="BV83" s="167"/>
      <c r="BW83" s="167"/>
      <c r="BX83" s="10" t="s">
        <v>11</v>
      </c>
      <c r="BZ83" s="170"/>
      <c r="CA83" s="29"/>
      <c r="CB83" s="167">
        <f>IF(BT83=0,0,AY83-BT83)</f>
        <v>0</v>
      </c>
      <c r="CC83" s="167"/>
      <c r="CD83" s="167"/>
      <c r="CE83" s="167"/>
      <c r="CF83" s="10" t="s">
        <v>11</v>
      </c>
      <c r="CH83" s="172"/>
      <c r="CJ83" s="168">
        <f>IF($U$81="",0,IF($U$81&lt;6,BL83,IF(AND($U$81&gt;=6,$U$81&lt;18),BT83,ROUNDDOWN(AY83*(1-$BG$29),-2))))</f>
        <v>0</v>
      </c>
      <c r="CK83" s="168"/>
      <c r="CL83" s="168"/>
      <c r="CM83" s="168"/>
      <c r="CN83" s="10" t="s">
        <v>11</v>
      </c>
      <c r="CP83" s="172"/>
      <c r="CR83" s="168">
        <f>IF(CJ83="","",AQ83+CJ83)</f>
        <v>0</v>
      </c>
      <c r="CS83" s="168"/>
      <c r="CT83" s="168"/>
      <c r="CU83" s="168"/>
      <c r="CV83" s="10" t="s">
        <v>11</v>
      </c>
    </row>
    <row r="84" spans="1:100" ht="6" hidden="1" customHeight="1">
      <c r="A84" s="172"/>
      <c r="B84" s="7"/>
      <c r="C84" s="13"/>
      <c r="F84" s="14"/>
      <c r="G84" s="14"/>
      <c r="H84" s="14"/>
      <c r="I84" s="14"/>
      <c r="J84" s="10"/>
      <c r="K84" s="10"/>
      <c r="L84" s="10"/>
      <c r="M84" s="10"/>
      <c r="N84" s="10"/>
      <c r="O84" s="10"/>
      <c r="P84" s="10"/>
      <c r="Q84" s="10"/>
      <c r="R84" s="10"/>
      <c r="S84" s="173"/>
      <c r="U84" s="20"/>
      <c r="V84" s="20"/>
      <c r="W84" s="10"/>
      <c r="X84" s="10"/>
      <c r="Y84" s="170"/>
      <c r="Z84" s="10"/>
      <c r="AA84" s="10"/>
      <c r="AB84" s="25"/>
      <c r="AC84" s="25"/>
      <c r="AD84" s="25"/>
      <c r="AE84" s="10"/>
      <c r="AG84" s="170"/>
      <c r="AI84" s="26"/>
      <c r="AJ84" s="26"/>
      <c r="AK84" s="26"/>
      <c r="AL84" s="26"/>
      <c r="AM84" s="10"/>
      <c r="AO84" s="172"/>
      <c r="AQ84" s="26"/>
      <c r="AR84" s="26"/>
      <c r="AS84" s="26"/>
      <c r="AT84" s="26"/>
      <c r="AU84" s="10"/>
      <c r="AV84" s="10"/>
      <c r="AW84" s="170"/>
      <c r="AX84" s="10"/>
      <c r="AY84" s="14"/>
      <c r="AZ84" s="14"/>
      <c r="BA84" s="14"/>
      <c r="BB84" s="14"/>
      <c r="BC84" s="10"/>
      <c r="BD84" s="10"/>
      <c r="BE84" s="29"/>
      <c r="BF84" s="10"/>
      <c r="BG84" s="29"/>
      <c r="BH84" s="29"/>
      <c r="BI84" s="29"/>
      <c r="BJ84" s="170"/>
      <c r="BK84" s="29"/>
      <c r="BL84" s="14"/>
      <c r="BM84" s="14"/>
      <c r="BN84" s="14"/>
      <c r="BO84" s="14"/>
      <c r="BP84" s="10"/>
      <c r="BQ84" s="29"/>
      <c r="BR84" s="170"/>
      <c r="BS84" s="29"/>
      <c r="BT84" s="14"/>
      <c r="BU84" s="14"/>
      <c r="BV84" s="14"/>
      <c r="BW84" s="14"/>
      <c r="BX84" s="10"/>
      <c r="BZ84" s="170"/>
      <c r="CA84" s="29"/>
      <c r="CB84" s="14"/>
      <c r="CC84" s="14"/>
      <c r="CD84" s="14"/>
      <c r="CE84" s="14"/>
      <c r="CF84" s="10"/>
      <c r="CH84" s="172"/>
      <c r="CJ84" s="26"/>
      <c r="CK84" s="26"/>
      <c r="CL84" s="26"/>
      <c r="CM84" s="26"/>
      <c r="CN84" s="10"/>
      <c r="CP84" s="172"/>
      <c r="CR84" s="26"/>
      <c r="CS84" s="26"/>
      <c r="CT84" s="26"/>
      <c r="CU84" s="26"/>
      <c r="CV84" s="10"/>
    </row>
    <row r="85" spans="1:100" ht="20.100000000000001" hidden="1" customHeight="1">
      <c r="A85" s="172"/>
      <c r="B85" s="7"/>
      <c r="C85" s="13"/>
      <c r="F85" s="14"/>
      <c r="G85" s="14"/>
      <c r="H85" s="14"/>
      <c r="I85" s="14"/>
      <c r="J85" s="10"/>
      <c r="K85" s="10"/>
      <c r="L85" s="10"/>
      <c r="M85" s="10"/>
      <c r="N85" s="10"/>
      <c r="O85" s="10"/>
      <c r="P85" s="10"/>
      <c r="Q85" s="10"/>
      <c r="R85" s="10"/>
      <c r="S85" s="173"/>
      <c r="U85" s="20"/>
      <c r="V85" s="20"/>
      <c r="W85" s="10"/>
      <c r="X85" s="10"/>
      <c r="Y85" s="170"/>
      <c r="Z85" s="10"/>
      <c r="AA85" s="10" t="s">
        <v>143</v>
      </c>
      <c r="AB85" s="174" t="str">
        <f>IF(U81="","",$W$11)</f>
        <v/>
      </c>
      <c r="AC85" s="174"/>
      <c r="AD85" s="174"/>
      <c r="AE85" s="10" t="s">
        <v>139</v>
      </c>
      <c r="AG85" s="170"/>
      <c r="AI85" s="168">
        <f>IF(AB85="",0,MAX(ROUNDDOWN((F81-$AQ$9)*AB85/100,-2),0,0))</f>
        <v>0</v>
      </c>
      <c r="AJ85" s="168"/>
      <c r="AK85" s="168"/>
      <c r="AL85" s="168"/>
      <c r="AM85" s="10" t="s">
        <v>11</v>
      </c>
      <c r="AO85" s="172"/>
      <c r="AQ85" s="168">
        <f>IF(U81="",0,IF($BA$11&lt;=AI85,$BA$11-CJ85,IF(AI85&lt;$BA$11,MIN(AI85,$BA$11-CJ85),0)))</f>
        <v>0</v>
      </c>
      <c r="AR85" s="168"/>
      <c r="AS85" s="168"/>
      <c r="AT85" s="168"/>
      <c r="AU85" s="10" t="s">
        <v>11</v>
      </c>
      <c r="AV85" s="10"/>
      <c r="AW85" s="170"/>
      <c r="AX85" s="10"/>
      <c r="AY85" s="167" t="str">
        <f>IF(U81="","",$W$19)</f>
        <v/>
      </c>
      <c r="AZ85" s="167"/>
      <c r="BA85" s="167"/>
      <c r="BB85" s="167"/>
      <c r="BC85" s="10" t="s">
        <v>11</v>
      </c>
      <c r="BD85" s="10"/>
      <c r="BE85" s="29"/>
      <c r="BF85" s="10"/>
      <c r="BG85" s="29"/>
      <c r="BH85" s="29"/>
      <c r="BI85" s="29"/>
      <c r="BJ85" s="170"/>
      <c r="BK85" s="29"/>
      <c r="BL85" s="167">
        <f>IF(AY85="",0,IF(U81&lt;6,ROUNDDOWN(AY85*(1-$BG$29)*0.5,-2),0))</f>
        <v>0</v>
      </c>
      <c r="BM85" s="167"/>
      <c r="BN85" s="167"/>
      <c r="BO85" s="167"/>
      <c r="BP85" s="10" t="s">
        <v>11</v>
      </c>
      <c r="BQ85" s="29"/>
      <c r="BR85" s="170"/>
      <c r="BS85" s="29"/>
      <c r="BT85" s="167">
        <f>IF(AY85="",0,IF(AND($U$81&gt;=6,$U$81&lt;18),ROUNDDOWN(AY85*(1-$BG$29)*0.8,-2),0))</f>
        <v>0</v>
      </c>
      <c r="BU85" s="167"/>
      <c r="BV85" s="167"/>
      <c r="BW85" s="167"/>
      <c r="BX85" s="10" t="s">
        <v>11</v>
      </c>
      <c r="BZ85" s="170"/>
      <c r="CA85" s="29"/>
      <c r="CB85" s="167">
        <f>IF(BT85=0,0,AY85-BT85)</f>
        <v>0</v>
      </c>
      <c r="CC85" s="167"/>
      <c r="CD85" s="167"/>
      <c r="CE85" s="167"/>
      <c r="CF85" s="10" t="s">
        <v>11</v>
      </c>
      <c r="CH85" s="172"/>
      <c r="CJ85" s="168">
        <f>IF($U$81="",0,IF($U$81&lt;6,BL85,IF(AND($U$81&gt;=6,$U$81&lt;18),BT85,ROUNDDOWN(AY85*(1-$BG$29),-2))))</f>
        <v>0</v>
      </c>
      <c r="CK85" s="168"/>
      <c r="CL85" s="168"/>
      <c r="CM85" s="168"/>
      <c r="CN85" s="10" t="s">
        <v>11</v>
      </c>
      <c r="CP85" s="172"/>
      <c r="CR85" s="168">
        <f>IF(CJ85="","",AQ85+CJ85)</f>
        <v>0</v>
      </c>
      <c r="CS85" s="168"/>
      <c r="CT85" s="168"/>
      <c r="CU85" s="168"/>
      <c r="CV85" s="10" t="s">
        <v>11</v>
      </c>
    </row>
    <row r="86" spans="1:100" ht="6" hidden="1" customHeight="1">
      <c r="A86" s="172"/>
      <c r="B86" s="7"/>
      <c r="C86" s="13"/>
      <c r="F86" s="14"/>
      <c r="G86" s="14"/>
      <c r="H86" s="14"/>
      <c r="I86" s="14"/>
      <c r="J86" s="10"/>
      <c r="K86" s="10"/>
      <c r="L86" s="10"/>
      <c r="M86" s="10"/>
      <c r="N86" s="10"/>
      <c r="O86" s="10"/>
      <c r="P86" s="10"/>
      <c r="Q86" s="10"/>
      <c r="R86" s="10"/>
      <c r="S86" s="173"/>
      <c r="U86" s="20"/>
      <c r="V86" s="20"/>
      <c r="W86" s="10"/>
      <c r="X86" s="10"/>
      <c r="Y86" s="170"/>
      <c r="Z86" s="10"/>
      <c r="AA86" s="10"/>
      <c r="AB86" s="25"/>
      <c r="AC86" s="25"/>
      <c r="AD86" s="25"/>
      <c r="AE86" s="10"/>
      <c r="AG86" s="170"/>
      <c r="AI86" s="26"/>
      <c r="AJ86" s="26"/>
      <c r="AK86" s="26"/>
      <c r="AL86" s="26"/>
      <c r="AM86" s="10"/>
      <c r="AO86" s="172"/>
      <c r="AQ86" s="26"/>
      <c r="AR86" s="26"/>
      <c r="AS86" s="26"/>
      <c r="AT86" s="26"/>
      <c r="AU86" s="10"/>
      <c r="AV86" s="10"/>
      <c r="AW86" s="170"/>
      <c r="AX86" s="10"/>
      <c r="AY86" s="14"/>
      <c r="AZ86" s="14"/>
      <c r="BA86" s="14"/>
      <c r="BB86" s="14"/>
      <c r="BC86" s="10"/>
      <c r="BD86" s="10"/>
      <c r="BE86" s="29"/>
      <c r="BF86" s="10"/>
      <c r="BG86" s="29"/>
      <c r="BH86" s="29"/>
      <c r="BI86" s="29"/>
      <c r="BJ86" s="170"/>
      <c r="BK86" s="29"/>
      <c r="BL86" s="14"/>
      <c r="BM86" s="14"/>
      <c r="BN86" s="14"/>
      <c r="BO86" s="14"/>
      <c r="BP86" s="10"/>
      <c r="BQ86" s="29"/>
      <c r="BR86" s="170"/>
      <c r="BS86" s="29"/>
      <c r="BT86" s="14"/>
      <c r="BU86" s="14"/>
      <c r="BV86" s="14"/>
      <c r="BW86" s="14"/>
      <c r="BX86" s="10"/>
      <c r="BZ86" s="170"/>
      <c r="CA86" s="29"/>
      <c r="CB86" s="14"/>
      <c r="CC86" s="14"/>
      <c r="CD86" s="14"/>
      <c r="CE86" s="14"/>
      <c r="CF86" s="10"/>
      <c r="CH86" s="172"/>
      <c r="CJ86" s="26"/>
      <c r="CK86" s="26"/>
      <c r="CL86" s="26"/>
      <c r="CM86" s="26"/>
      <c r="CN86" s="10"/>
      <c r="CP86" s="172"/>
      <c r="CR86" s="26"/>
      <c r="CS86" s="26"/>
      <c r="CT86" s="26"/>
      <c r="CU86" s="26"/>
      <c r="CV86" s="10"/>
    </row>
    <row r="87" spans="1:100" ht="20.100000000000001" hidden="1" customHeight="1">
      <c r="A87" s="172"/>
      <c r="B87" s="7"/>
      <c r="C87" s="13"/>
      <c r="F87" s="14"/>
      <c r="G87" s="14"/>
      <c r="H87" s="14"/>
      <c r="I87" s="14"/>
      <c r="J87" s="10"/>
      <c r="K87" s="10"/>
      <c r="L87" s="10"/>
      <c r="M87" s="10"/>
      <c r="N87" s="10"/>
      <c r="O87" s="10"/>
      <c r="P87" s="10"/>
      <c r="Q87" s="10"/>
      <c r="R87" s="10"/>
      <c r="S87" s="173"/>
      <c r="U87" s="20"/>
      <c r="V87" s="20"/>
      <c r="W87" s="10"/>
      <c r="X87" s="10"/>
      <c r="Y87" s="170"/>
      <c r="Z87" s="10"/>
      <c r="AA87" s="10" t="s">
        <v>145</v>
      </c>
      <c r="AB87" s="174" t="str">
        <f>IF(U81="","",IF(AND(U81&gt;=40,U81&lt;65),$W$13,""))</f>
        <v/>
      </c>
      <c r="AC87" s="174"/>
      <c r="AD87" s="174"/>
      <c r="AE87" s="10" t="s">
        <v>139</v>
      </c>
      <c r="AG87" s="170"/>
      <c r="AI87" s="168">
        <f>IF(AB87="",0,MAX(ROUNDDOWN((F81-$AQ$9)*AB87/100,-2),0,0))</f>
        <v>0</v>
      </c>
      <c r="AJ87" s="168"/>
      <c r="AK87" s="168"/>
      <c r="AL87" s="168"/>
      <c r="AM87" s="10" t="s">
        <v>11</v>
      </c>
      <c r="AO87" s="172"/>
      <c r="AQ87" s="168">
        <f>IF(U81="",0,IF($BA$13&lt;=AI87,$BA$13-CJ87,IF(AI87&lt;$BA$13,MIN(AI87,$BA$13-CJ87),0)))</f>
        <v>0</v>
      </c>
      <c r="AR87" s="168"/>
      <c r="AS87" s="168"/>
      <c r="AT87" s="168"/>
      <c r="AU87" s="10" t="s">
        <v>11</v>
      </c>
      <c r="AV87" s="10"/>
      <c r="AW87" s="170"/>
      <c r="AX87" s="10"/>
      <c r="AY87" s="167" t="str">
        <f>IF(U81="","",IF(AND(U81&gt;=40,U81&lt;65),$W$21,0))</f>
        <v/>
      </c>
      <c r="AZ87" s="167"/>
      <c r="BA87" s="167"/>
      <c r="BB87" s="167"/>
      <c r="BC87" s="10" t="s">
        <v>11</v>
      </c>
      <c r="BD87" s="10"/>
      <c r="BE87" s="29"/>
      <c r="BF87" s="10"/>
      <c r="BG87" s="29"/>
      <c r="BH87" s="29"/>
      <c r="BI87" s="29"/>
      <c r="BJ87" s="170"/>
      <c r="BK87" s="29"/>
      <c r="BL87" s="14"/>
      <c r="BM87" s="14"/>
      <c r="BN87" s="14"/>
      <c r="BO87" s="14"/>
      <c r="BP87" s="10"/>
      <c r="BQ87" s="29"/>
      <c r="BR87" s="170"/>
      <c r="BS87" s="29"/>
      <c r="BT87" s="14"/>
      <c r="BU87" s="14"/>
      <c r="BV87" s="14"/>
      <c r="BW87" s="14"/>
      <c r="BX87" s="10"/>
      <c r="BZ87" s="170"/>
      <c r="CA87" s="29"/>
      <c r="CB87" s="14"/>
      <c r="CC87" s="14"/>
      <c r="CD87" s="14"/>
      <c r="CE87" s="14"/>
      <c r="CF87" s="10"/>
      <c r="CH87" s="172"/>
      <c r="CJ87" s="168">
        <f>IF($U$81="",0,ROUNDDOWN(AY87*(1-$BG$29),-2))</f>
        <v>0</v>
      </c>
      <c r="CK87" s="168"/>
      <c r="CL87" s="168"/>
      <c r="CM87" s="168"/>
      <c r="CN87" s="10" t="s">
        <v>11</v>
      </c>
      <c r="CP87" s="172"/>
      <c r="CR87" s="168">
        <f>IF(CJ87="","",AQ87+CJ87)</f>
        <v>0</v>
      </c>
      <c r="CS87" s="168"/>
      <c r="CT87" s="168"/>
      <c r="CU87" s="168"/>
      <c r="CV87" s="10" t="s">
        <v>11</v>
      </c>
    </row>
    <row r="88" spans="1:100" ht="6" hidden="1" customHeight="1">
      <c r="A88" s="172"/>
      <c r="B88" s="7"/>
      <c r="C88" s="13"/>
      <c r="F88" s="14"/>
      <c r="G88" s="14"/>
      <c r="H88" s="14"/>
      <c r="I88" s="14"/>
      <c r="J88" s="10"/>
      <c r="K88" s="10"/>
      <c r="L88" s="10"/>
      <c r="M88" s="10"/>
      <c r="N88" s="10"/>
      <c r="O88" s="10"/>
      <c r="P88" s="10"/>
      <c r="Q88" s="10"/>
      <c r="R88" s="10"/>
      <c r="S88" s="173"/>
      <c r="U88" s="20"/>
      <c r="V88" s="20"/>
      <c r="W88" s="10"/>
      <c r="X88" s="10"/>
      <c r="Y88" s="170"/>
      <c r="Z88" s="10"/>
      <c r="AA88" s="10"/>
      <c r="AB88" s="25"/>
      <c r="AC88" s="25"/>
      <c r="AD88" s="25"/>
      <c r="AE88" s="10"/>
      <c r="AG88" s="170"/>
      <c r="AI88" s="15"/>
      <c r="AJ88" s="15"/>
      <c r="AK88" s="15"/>
      <c r="AL88" s="15"/>
      <c r="AM88" s="10"/>
      <c r="AO88" s="172"/>
      <c r="AQ88" s="15"/>
      <c r="AR88" s="15"/>
      <c r="AS88" s="15"/>
      <c r="AT88" s="15"/>
      <c r="AU88" s="10"/>
      <c r="AV88" s="10"/>
      <c r="AW88" s="170"/>
      <c r="AX88" s="10"/>
      <c r="AY88" s="14"/>
      <c r="AZ88" s="14"/>
      <c r="BA88" s="14"/>
      <c r="BB88" s="14"/>
      <c r="BC88" s="10"/>
      <c r="BD88" s="10"/>
      <c r="BE88" s="29"/>
      <c r="BF88" s="10"/>
      <c r="BG88" s="29"/>
      <c r="BH88" s="29"/>
      <c r="BI88" s="29"/>
      <c r="BJ88" s="170"/>
      <c r="BK88" s="29"/>
      <c r="BL88" s="14"/>
      <c r="BM88" s="14"/>
      <c r="BN88" s="14"/>
      <c r="BO88" s="14"/>
      <c r="BP88" s="10"/>
      <c r="BQ88" s="29"/>
      <c r="BR88" s="170"/>
      <c r="BS88" s="29"/>
      <c r="BT88" s="14"/>
      <c r="BU88" s="14"/>
      <c r="BV88" s="14"/>
      <c r="BW88" s="14"/>
      <c r="BX88" s="10"/>
      <c r="BZ88" s="170"/>
      <c r="CA88" s="29"/>
      <c r="CB88" s="14"/>
      <c r="CC88" s="14"/>
      <c r="CD88" s="14"/>
      <c r="CE88" s="14"/>
      <c r="CF88" s="10"/>
      <c r="CH88" s="172"/>
      <c r="CJ88" s="15"/>
      <c r="CK88" s="15"/>
      <c r="CL88" s="15"/>
      <c r="CM88" s="15"/>
      <c r="CN88" s="10"/>
      <c r="CP88" s="172"/>
      <c r="CR88" s="15"/>
      <c r="CS88" s="15"/>
      <c r="CT88" s="15"/>
      <c r="CU88" s="15"/>
      <c r="CV88" s="10"/>
    </row>
    <row r="89" spans="1:100" ht="20.100000000000001" hidden="1" customHeight="1">
      <c r="A89" s="172"/>
      <c r="B89" s="7"/>
      <c r="C89" s="13"/>
      <c r="F89" s="14"/>
      <c r="G89" s="14"/>
      <c r="H89" s="14"/>
      <c r="I89" s="14"/>
      <c r="J89" s="10"/>
      <c r="K89" s="10"/>
      <c r="L89" s="10"/>
      <c r="M89" s="10"/>
      <c r="N89" s="10"/>
      <c r="O89" s="10"/>
      <c r="P89" s="10"/>
      <c r="Q89" s="10"/>
      <c r="R89" s="10"/>
      <c r="S89" s="173"/>
      <c r="U89" s="20"/>
      <c r="V89" s="20"/>
      <c r="W89" s="10"/>
      <c r="X89" s="10"/>
      <c r="Y89" s="170"/>
      <c r="Z89" s="10"/>
      <c r="AA89" s="10" t="s">
        <v>34</v>
      </c>
      <c r="AB89" s="174" t="str">
        <f>IF(U81="","",IF(AND(U81&gt;=0,U81&lt;18),"",$W$15))</f>
        <v/>
      </c>
      <c r="AC89" s="174"/>
      <c r="AD89" s="174"/>
      <c r="AE89" s="10" t="s">
        <v>139</v>
      </c>
      <c r="AG89" s="170"/>
      <c r="AI89" s="168">
        <f>IF(AB89="",0,MAX(ROUNDDOWN((F81-$AQ$9)*AB89/100,-2),0,0))</f>
        <v>0</v>
      </c>
      <c r="AJ89" s="168"/>
      <c r="AK89" s="168"/>
      <c r="AL89" s="168"/>
      <c r="AM89" s="10" t="s">
        <v>11</v>
      </c>
      <c r="AO89" s="172"/>
      <c r="AQ89" s="168">
        <f>IF(U81="",0,IF($BA$13&lt;=AI89,$BA$13-CJ89,IF(AI89&lt;$BA$13,MIN(AI89,$BA$13-CJ89),0)))</f>
        <v>0</v>
      </c>
      <c r="AR89" s="168"/>
      <c r="AS89" s="168"/>
      <c r="AT89" s="168"/>
      <c r="AU89" s="10" t="s">
        <v>11</v>
      </c>
      <c r="AV89" s="10"/>
      <c r="AW89" s="170"/>
      <c r="AX89" s="10"/>
      <c r="AY89" s="167" t="str">
        <f>IF(U81="","",IF($U$81&gt;=18,$W$23,0))</f>
        <v/>
      </c>
      <c r="AZ89" s="167"/>
      <c r="BA89" s="167"/>
      <c r="BB89" s="167"/>
      <c r="BC89" s="10" t="s">
        <v>11</v>
      </c>
      <c r="BD89" s="10"/>
      <c r="BE89" s="29"/>
      <c r="BF89" s="10"/>
      <c r="BG89" s="29"/>
      <c r="BH89" s="29"/>
      <c r="BI89" s="29"/>
      <c r="BJ89" s="170"/>
      <c r="BK89" s="29"/>
      <c r="BL89" s="14"/>
      <c r="BM89" s="14"/>
      <c r="BN89" s="14"/>
      <c r="BO89" s="14"/>
      <c r="BP89" s="10"/>
      <c r="BQ89" s="29"/>
      <c r="BR89" s="170"/>
      <c r="BS89" s="29"/>
      <c r="BT89" s="14"/>
      <c r="BU89" s="14"/>
      <c r="BV89" s="14"/>
      <c r="BW89" s="14"/>
      <c r="BX89" s="10"/>
      <c r="BZ89" s="170"/>
      <c r="CA89" s="29"/>
      <c r="CB89" s="14"/>
      <c r="CC89" s="14"/>
      <c r="CD89" s="14"/>
      <c r="CE89" s="14"/>
      <c r="CF89" s="10"/>
      <c r="CH89" s="172"/>
      <c r="CJ89" s="168">
        <f>IF($U$81="",0,ROUNDDOWN((AY89+AY91)*(1-$BG$29),-2))</f>
        <v>0</v>
      </c>
      <c r="CK89" s="168"/>
      <c r="CL89" s="168"/>
      <c r="CM89" s="168"/>
      <c r="CN89" s="10" t="s">
        <v>11</v>
      </c>
      <c r="CP89" s="172"/>
      <c r="CR89" s="168">
        <f>IF(CJ89="","",AQ89+CJ89)</f>
        <v>0</v>
      </c>
      <c r="CS89" s="168"/>
      <c r="CT89" s="168"/>
      <c r="CU89" s="168"/>
      <c r="CV89" s="10" t="s">
        <v>11</v>
      </c>
    </row>
    <row r="90" spans="1:100" ht="6" hidden="1" customHeight="1">
      <c r="A90" s="172"/>
      <c r="B90" s="7"/>
      <c r="C90" s="13"/>
      <c r="F90" s="14"/>
      <c r="G90" s="14"/>
      <c r="H90" s="14"/>
      <c r="I90" s="14"/>
      <c r="J90" s="10"/>
      <c r="K90" s="10"/>
      <c r="L90" s="10"/>
      <c r="M90" s="10"/>
      <c r="N90" s="10"/>
      <c r="O90" s="10"/>
      <c r="P90" s="10"/>
      <c r="Q90" s="10"/>
      <c r="R90" s="10"/>
      <c r="S90" s="173"/>
      <c r="U90" s="20"/>
      <c r="V90" s="20"/>
      <c r="W90" s="10"/>
      <c r="X90" s="10"/>
      <c r="Y90" s="170"/>
      <c r="Z90" s="10"/>
      <c r="AA90" s="10"/>
      <c r="AB90" s="25"/>
      <c r="AC90" s="25"/>
      <c r="AD90" s="25"/>
      <c r="AE90" s="10"/>
      <c r="AG90" s="170"/>
      <c r="AI90" s="15"/>
      <c r="AJ90" s="15"/>
      <c r="AK90" s="15"/>
      <c r="AL90" s="15"/>
      <c r="AM90" s="10"/>
      <c r="AO90" s="172"/>
      <c r="AQ90" s="15"/>
      <c r="AR90" s="15"/>
      <c r="AS90" s="15"/>
      <c r="AT90" s="15"/>
      <c r="AU90" s="10"/>
      <c r="AV90" s="10"/>
      <c r="AW90" s="170"/>
      <c r="AX90" s="10"/>
      <c r="AY90" s="14"/>
      <c r="AZ90" s="14"/>
      <c r="BA90" s="14"/>
      <c r="BB90" s="14"/>
      <c r="BC90" s="10"/>
      <c r="BD90" s="10"/>
      <c r="BE90" s="29"/>
      <c r="BF90" s="10"/>
      <c r="BG90" s="29"/>
      <c r="BH90" s="29"/>
      <c r="BI90" s="29"/>
      <c r="BJ90" s="170"/>
      <c r="BK90" s="29"/>
      <c r="BL90" s="14"/>
      <c r="BM90" s="14"/>
      <c r="BN90" s="14"/>
      <c r="BO90" s="14"/>
      <c r="BP90" s="10"/>
      <c r="BQ90" s="29"/>
      <c r="BR90" s="170"/>
      <c r="BS90" s="29"/>
      <c r="BT90" s="14"/>
      <c r="BU90" s="14"/>
      <c r="BV90" s="14"/>
      <c r="BW90" s="14"/>
      <c r="BX90" s="10"/>
      <c r="BZ90" s="170"/>
      <c r="CA90" s="29"/>
      <c r="CB90" s="14"/>
      <c r="CC90" s="14"/>
      <c r="CD90" s="14"/>
      <c r="CE90" s="14"/>
      <c r="CF90" s="10"/>
      <c r="CH90" s="172"/>
      <c r="CJ90" s="15"/>
      <c r="CK90" s="15"/>
      <c r="CL90" s="15"/>
      <c r="CM90" s="15"/>
      <c r="CN90" s="10"/>
      <c r="CP90" s="172"/>
      <c r="CR90" s="15"/>
      <c r="CS90" s="15"/>
      <c r="CT90" s="15"/>
      <c r="CU90" s="15"/>
      <c r="CV90" s="10"/>
    </row>
    <row r="91" spans="1:100" ht="20.100000000000001" hidden="1" customHeight="1">
      <c r="A91" s="172"/>
      <c r="B91" s="7"/>
      <c r="C91" s="13"/>
      <c r="F91" s="14"/>
      <c r="G91" s="14"/>
      <c r="H91" s="14"/>
      <c r="I91" s="14"/>
      <c r="J91" s="10"/>
      <c r="K91" s="10"/>
      <c r="L91" s="10"/>
      <c r="M91" s="10"/>
      <c r="N91" s="10"/>
      <c r="O91" s="10"/>
      <c r="P91" s="10"/>
      <c r="Q91" s="10"/>
      <c r="R91" s="10"/>
      <c r="S91" s="173"/>
      <c r="U91" s="20"/>
      <c r="V91" s="20"/>
      <c r="W91" s="10"/>
      <c r="X91" s="10"/>
      <c r="Y91" s="170"/>
      <c r="Z91" s="10"/>
      <c r="AA91" s="10" t="s">
        <v>167</v>
      </c>
      <c r="AB91" s="25"/>
      <c r="AC91" s="25"/>
      <c r="AD91" s="25"/>
      <c r="AE91" s="10"/>
      <c r="AG91" s="170"/>
      <c r="AI91" s="15"/>
      <c r="AJ91" s="15"/>
      <c r="AK91" s="15"/>
      <c r="AL91" s="15"/>
      <c r="AM91" s="10"/>
      <c r="AO91" s="172"/>
      <c r="AQ91" s="15"/>
      <c r="AR91" s="15"/>
      <c r="AS91" s="15"/>
      <c r="AT91" s="15"/>
      <c r="AU91" s="10"/>
      <c r="AV91" s="10"/>
      <c r="AW91" s="170"/>
      <c r="AX91" s="10"/>
      <c r="AY91" s="167" t="str">
        <f>IF(U81="","",IF($U$81&gt;=18,$W$25,0))</f>
        <v/>
      </c>
      <c r="AZ91" s="167"/>
      <c r="BA91" s="167"/>
      <c r="BB91" s="167"/>
      <c r="BC91" s="10" t="s">
        <v>11</v>
      </c>
      <c r="BD91" s="10"/>
      <c r="BE91" s="29"/>
      <c r="BF91" s="10"/>
      <c r="BG91" s="29"/>
      <c r="BH91" s="29"/>
      <c r="BI91" s="29"/>
      <c r="BJ91" s="170"/>
      <c r="BK91" s="29"/>
      <c r="BL91" s="14"/>
      <c r="BM91" s="14"/>
      <c r="BN91" s="14"/>
      <c r="BO91" s="14"/>
      <c r="BP91" s="10"/>
      <c r="BQ91" s="29"/>
      <c r="BR91" s="170"/>
      <c r="BS91" s="29"/>
      <c r="BT91" s="14"/>
      <c r="BU91" s="14"/>
      <c r="BV91" s="14"/>
      <c r="BW91" s="14"/>
      <c r="BX91" s="10"/>
      <c r="BZ91" s="170"/>
      <c r="CA91" s="29"/>
      <c r="CB91" s="14"/>
      <c r="CC91" s="14"/>
      <c r="CD91" s="14"/>
      <c r="CE91" s="14"/>
      <c r="CF91" s="10"/>
      <c r="CH91" s="172"/>
      <c r="CJ91" s="14"/>
      <c r="CK91" s="14"/>
      <c r="CL91" s="14"/>
      <c r="CM91" s="14"/>
      <c r="CN91" s="10"/>
      <c r="CP91" s="172"/>
      <c r="CR91" s="14"/>
      <c r="CS91" s="14"/>
      <c r="CT91" s="14"/>
      <c r="CU91" s="14"/>
      <c r="CV91" s="10"/>
    </row>
    <row r="92" spans="1:100" ht="6" customHeight="1">
      <c r="A92" s="172"/>
      <c r="B92" s="7"/>
      <c r="C92" s="11"/>
      <c r="D92" s="11"/>
      <c r="E92" s="11"/>
      <c r="F92" s="11"/>
      <c r="G92" s="11"/>
      <c r="H92" s="11"/>
      <c r="I92" s="11"/>
      <c r="J92" s="11"/>
      <c r="K92" s="21"/>
      <c r="L92" s="21"/>
      <c r="M92" s="21"/>
      <c r="N92" s="21"/>
      <c r="O92" s="21"/>
      <c r="P92" s="21"/>
      <c r="Q92" s="21"/>
      <c r="R92" s="21"/>
      <c r="S92" s="173"/>
      <c r="U92" s="11"/>
      <c r="V92" s="11"/>
      <c r="W92" s="11"/>
      <c r="Y92" s="170"/>
      <c r="AA92" s="11"/>
      <c r="AB92" s="11"/>
      <c r="AC92" s="11"/>
      <c r="AD92" s="11"/>
      <c r="AE92" s="11"/>
      <c r="AG92" s="170"/>
      <c r="AI92" s="11"/>
      <c r="AJ92" s="11"/>
      <c r="AK92" s="11"/>
      <c r="AL92" s="11"/>
      <c r="AM92" s="11"/>
      <c r="AO92" s="172"/>
      <c r="AQ92" s="27"/>
      <c r="AR92" s="27"/>
      <c r="AS92" s="27"/>
      <c r="AT92" s="27"/>
      <c r="AU92" s="11"/>
      <c r="AW92" s="170"/>
      <c r="AY92" s="27"/>
      <c r="AZ92" s="27"/>
      <c r="BA92" s="27"/>
      <c r="BB92" s="27"/>
      <c r="BC92" s="11"/>
      <c r="BE92" s="29"/>
      <c r="BG92" s="29"/>
      <c r="BH92" s="29"/>
      <c r="BI92" s="29"/>
      <c r="BJ92" s="170"/>
      <c r="BK92" s="29"/>
      <c r="BL92" s="27"/>
      <c r="BM92" s="27"/>
      <c r="BN92" s="27"/>
      <c r="BO92" s="27"/>
      <c r="BP92" s="11"/>
      <c r="BQ92" s="29"/>
      <c r="BR92" s="170"/>
      <c r="BS92" s="29"/>
      <c r="BT92" s="27"/>
      <c r="BU92" s="27"/>
      <c r="BV92" s="27"/>
      <c r="BW92" s="27"/>
      <c r="BX92" s="11"/>
      <c r="BZ92" s="170"/>
      <c r="CA92" s="29"/>
      <c r="CB92" s="27"/>
      <c r="CC92" s="27"/>
      <c r="CD92" s="27"/>
      <c r="CE92" s="27"/>
      <c r="CF92" s="11"/>
      <c r="CH92" s="172"/>
      <c r="CJ92" s="27"/>
      <c r="CK92" s="27"/>
      <c r="CL92" s="27"/>
      <c r="CM92" s="27"/>
      <c r="CN92" s="11"/>
      <c r="CP92" s="172"/>
      <c r="CR92" s="27"/>
      <c r="CS92" s="27"/>
      <c r="CT92" s="27"/>
      <c r="CU92" s="27"/>
      <c r="CV92" s="11"/>
    </row>
    <row r="93" spans="1:100" ht="6" customHeight="1">
      <c r="A93" s="172"/>
      <c r="B93" s="7"/>
      <c r="C93" s="12"/>
      <c r="D93" s="12"/>
      <c r="E93" s="12"/>
      <c r="F93" s="12"/>
      <c r="G93" s="12"/>
      <c r="H93" s="12"/>
      <c r="I93" s="12"/>
      <c r="J93" s="12"/>
      <c r="K93" s="21"/>
      <c r="L93" s="21"/>
      <c r="M93" s="21"/>
      <c r="N93" s="21"/>
      <c r="O93" s="21"/>
      <c r="P93" s="21"/>
      <c r="Q93" s="21"/>
      <c r="R93" s="21"/>
      <c r="S93" s="173"/>
      <c r="U93" s="12"/>
      <c r="V93" s="12"/>
      <c r="W93" s="12"/>
      <c r="Y93" s="170"/>
      <c r="AA93" s="12"/>
      <c r="AB93" s="12"/>
      <c r="AC93" s="12"/>
      <c r="AD93" s="12"/>
      <c r="AE93" s="12"/>
      <c r="AG93" s="170"/>
      <c r="AI93" s="12"/>
      <c r="AJ93" s="12"/>
      <c r="AK93" s="12"/>
      <c r="AL93" s="12"/>
      <c r="AM93" s="12"/>
      <c r="AO93" s="172"/>
      <c r="AQ93" s="28"/>
      <c r="AR93" s="28"/>
      <c r="AS93" s="28"/>
      <c r="AT93" s="28"/>
      <c r="AU93" s="12"/>
      <c r="AW93" s="170"/>
      <c r="AY93" s="28"/>
      <c r="AZ93" s="28"/>
      <c r="BA93" s="28"/>
      <c r="BB93" s="28"/>
      <c r="BC93" s="12"/>
      <c r="BE93" s="29"/>
      <c r="BG93" s="29"/>
      <c r="BH93" s="29"/>
      <c r="BI93" s="29"/>
      <c r="BJ93" s="170"/>
      <c r="BK93" s="29"/>
      <c r="BL93" s="28"/>
      <c r="BM93" s="28"/>
      <c r="BN93" s="28"/>
      <c r="BO93" s="28"/>
      <c r="BP93" s="12"/>
      <c r="BQ93" s="29"/>
      <c r="BR93" s="170"/>
      <c r="BS93" s="29"/>
      <c r="BT93" s="28"/>
      <c r="BU93" s="28"/>
      <c r="BV93" s="28"/>
      <c r="BW93" s="28"/>
      <c r="BX93" s="12"/>
      <c r="BZ93" s="170"/>
      <c r="CA93" s="29"/>
      <c r="CB93" s="28"/>
      <c r="CC93" s="28"/>
      <c r="CD93" s="28"/>
      <c r="CE93" s="28"/>
      <c r="CF93" s="12"/>
      <c r="CH93" s="172"/>
      <c r="CJ93" s="28"/>
      <c r="CK93" s="28"/>
      <c r="CL93" s="28"/>
      <c r="CM93" s="28"/>
      <c r="CN93" s="12"/>
      <c r="CP93" s="172"/>
      <c r="CR93" s="28"/>
      <c r="CS93" s="28"/>
      <c r="CT93" s="28"/>
      <c r="CU93" s="28"/>
      <c r="CV93" s="12"/>
    </row>
    <row r="94" spans="1:100" ht="20.100000000000001" customHeight="1">
      <c r="A94" s="172"/>
      <c r="B94" s="7"/>
      <c r="C94" s="9" t="s">
        <v>30</v>
      </c>
      <c r="F94" s="176"/>
      <c r="G94" s="176"/>
      <c r="H94" s="176"/>
      <c r="I94" s="176"/>
      <c r="J94" s="10" t="s">
        <v>11</v>
      </c>
      <c r="K94" s="10"/>
      <c r="L94" s="10"/>
      <c r="M94" s="10"/>
      <c r="N94" s="10"/>
      <c r="O94" s="10"/>
      <c r="P94" s="10"/>
      <c r="Q94" s="10"/>
      <c r="R94" s="10"/>
      <c r="S94" s="173"/>
      <c r="U94" s="177"/>
      <c r="V94" s="177"/>
      <c r="W94" s="10" t="s">
        <v>14</v>
      </c>
      <c r="X94" s="10"/>
      <c r="Y94" s="170"/>
      <c r="Z94" s="10"/>
      <c r="AA94" s="10" t="s">
        <v>142</v>
      </c>
      <c r="AB94" s="174">
        <f>SUM(AB96:AD102)</f>
        <v>0</v>
      </c>
      <c r="AC94" s="174"/>
      <c r="AD94" s="174"/>
      <c r="AE94" s="10" t="s">
        <v>139</v>
      </c>
      <c r="AG94" s="170"/>
      <c r="AI94" s="168">
        <f>SUM(AI96:AL102)</f>
        <v>0</v>
      </c>
      <c r="AJ94" s="168"/>
      <c r="AK94" s="168"/>
      <c r="AL94" s="168"/>
      <c r="AM94" s="10" t="s">
        <v>11</v>
      </c>
      <c r="AO94" s="172"/>
      <c r="AQ94" s="175">
        <f>SUM(AQ96:AT102)</f>
        <v>0</v>
      </c>
      <c r="AR94" s="175"/>
      <c r="AS94" s="175"/>
      <c r="AT94" s="175"/>
      <c r="AU94" s="10" t="s">
        <v>11</v>
      </c>
      <c r="AV94" s="10"/>
      <c r="AW94" s="170"/>
      <c r="AX94" s="10"/>
      <c r="AY94" s="167">
        <f>SUM(AY96:BB104)</f>
        <v>0</v>
      </c>
      <c r="AZ94" s="167"/>
      <c r="BA94" s="167"/>
      <c r="BB94" s="167"/>
      <c r="BC94" s="10" t="s">
        <v>11</v>
      </c>
      <c r="BD94" s="10"/>
      <c r="BE94" s="29"/>
      <c r="BF94" s="10"/>
      <c r="BG94" s="29"/>
      <c r="BH94" s="29"/>
      <c r="BI94" s="29"/>
      <c r="BJ94" s="170"/>
      <c r="BK94" s="29"/>
      <c r="BL94" s="167">
        <f>SUM(BL96:BO98)</f>
        <v>0</v>
      </c>
      <c r="BM94" s="167"/>
      <c r="BN94" s="167"/>
      <c r="BO94" s="167"/>
      <c r="BP94" s="10" t="s">
        <v>11</v>
      </c>
      <c r="BQ94" s="29"/>
      <c r="BR94" s="170"/>
      <c r="BS94" s="29"/>
      <c r="BT94" s="167">
        <f>SUM(BT96:BW98)</f>
        <v>0</v>
      </c>
      <c r="BU94" s="167"/>
      <c r="BV94" s="167"/>
      <c r="BW94" s="167"/>
      <c r="BX94" s="10" t="s">
        <v>11</v>
      </c>
      <c r="BZ94" s="170"/>
      <c r="CA94" s="29"/>
      <c r="CB94" s="167">
        <f>SUM(CB96:CE98)</f>
        <v>0</v>
      </c>
      <c r="CC94" s="167"/>
      <c r="CD94" s="167"/>
      <c r="CE94" s="167"/>
      <c r="CF94" s="10" t="s">
        <v>11</v>
      </c>
      <c r="CH94" s="172"/>
      <c r="CJ94" s="175">
        <f>SUM(CJ96:CM102)</f>
        <v>0</v>
      </c>
      <c r="CK94" s="175"/>
      <c r="CL94" s="175"/>
      <c r="CM94" s="175"/>
      <c r="CN94" s="10" t="s">
        <v>11</v>
      </c>
      <c r="CP94" s="172"/>
      <c r="CR94" s="175">
        <f>SUM(CR96:CU102)</f>
        <v>0</v>
      </c>
      <c r="CS94" s="175"/>
      <c r="CT94" s="175"/>
      <c r="CU94" s="175"/>
      <c r="CV94" s="10" t="s">
        <v>11</v>
      </c>
    </row>
    <row r="95" spans="1:100" ht="6" hidden="1" customHeight="1">
      <c r="A95" s="172"/>
      <c r="B95" s="7"/>
      <c r="C95" s="13"/>
      <c r="F95" s="14"/>
      <c r="G95" s="14"/>
      <c r="H95" s="14"/>
      <c r="I95" s="14"/>
      <c r="J95" s="10"/>
      <c r="K95" s="10"/>
      <c r="L95" s="10"/>
      <c r="M95" s="10"/>
      <c r="N95" s="10"/>
      <c r="O95" s="10"/>
      <c r="P95" s="10"/>
      <c r="Q95" s="10"/>
      <c r="R95" s="10"/>
      <c r="S95" s="173"/>
      <c r="U95" s="20"/>
      <c r="V95" s="20"/>
      <c r="W95" s="10"/>
      <c r="X95" s="10"/>
      <c r="Y95" s="170"/>
      <c r="Z95" s="10"/>
      <c r="AA95" s="10"/>
      <c r="AB95" s="25"/>
      <c r="AC95" s="25"/>
      <c r="AD95" s="25"/>
      <c r="AE95" s="10"/>
      <c r="AG95" s="170"/>
      <c r="AI95" s="26"/>
      <c r="AJ95" s="26"/>
      <c r="AK95" s="26"/>
      <c r="AL95" s="26"/>
      <c r="AM95" s="10"/>
      <c r="AO95" s="172"/>
      <c r="AQ95" s="26"/>
      <c r="AR95" s="26"/>
      <c r="AS95" s="26"/>
      <c r="AT95" s="26"/>
      <c r="AU95" s="10"/>
      <c r="AV95" s="10"/>
      <c r="AW95" s="170"/>
      <c r="AX95" s="10"/>
      <c r="AY95" s="14"/>
      <c r="AZ95" s="14"/>
      <c r="BA95" s="14"/>
      <c r="BB95" s="14"/>
      <c r="BC95" s="10"/>
      <c r="BD95" s="10"/>
      <c r="BE95" s="29"/>
      <c r="BF95" s="10"/>
      <c r="BG95" s="29"/>
      <c r="BH95" s="29"/>
      <c r="BI95" s="29"/>
      <c r="BJ95" s="170"/>
      <c r="BK95" s="29"/>
      <c r="BL95" s="14"/>
      <c r="BM95" s="14"/>
      <c r="BN95" s="14"/>
      <c r="BO95" s="14"/>
      <c r="BP95" s="10"/>
      <c r="BQ95" s="29"/>
      <c r="BR95" s="170"/>
      <c r="BS95" s="29"/>
      <c r="BT95" s="14"/>
      <c r="BU95" s="14"/>
      <c r="BV95" s="14"/>
      <c r="BW95" s="14"/>
      <c r="BX95" s="10"/>
      <c r="BZ95" s="170"/>
      <c r="CA95" s="29"/>
      <c r="CB95" s="14"/>
      <c r="CC95" s="14"/>
      <c r="CD95" s="14"/>
      <c r="CE95" s="14"/>
      <c r="CF95" s="10"/>
      <c r="CH95" s="172"/>
      <c r="CJ95" s="26"/>
      <c r="CK95" s="26"/>
      <c r="CL95" s="26"/>
      <c r="CM95" s="26"/>
      <c r="CN95" s="10"/>
      <c r="CP95" s="172"/>
      <c r="CR95" s="26"/>
      <c r="CS95" s="26"/>
      <c r="CT95" s="26"/>
      <c r="CU95" s="26"/>
      <c r="CV95" s="10"/>
    </row>
    <row r="96" spans="1:100" ht="20.100000000000001" hidden="1" customHeight="1">
      <c r="A96" s="172"/>
      <c r="B96" s="7"/>
      <c r="C96" s="13"/>
      <c r="F96" s="14"/>
      <c r="G96" s="14"/>
      <c r="H96" s="14"/>
      <c r="I96" s="14"/>
      <c r="J96" s="10"/>
      <c r="K96" s="10"/>
      <c r="L96" s="10"/>
      <c r="M96" s="10"/>
      <c r="N96" s="10"/>
      <c r="O96" s="10"/>
      <c r="P96" s="10"/>
      <c r="Q96" s="10"/>
      <c r="R96" s="10"/>
      <c r="S96" s="173"/>
      <c r="U96" s="20"/>
      <c r="V96" s="20"/>
      <c r="W96" s="10"/>
      <c r="X96" s="10"/>
      <c r="Y96" s="170"/>
      <c r="Z96" s="10"/>
      <c r="AA96" s="10" t="s">
        <v>15</v>
      </c>
      <c r="AB96" s="174" t="str">
        <f>IF(U94="","",$W$9)</f>
        <v/>
      </c>
      <c r="AC96" s="174"/>
      <c r="AD96" s="174"/>
      <c r="AE96" s="10" t="s">
        <v>139</v>
      </c>
      <c r="AG96" s="170"/>
      <c r="AI96" s="168">
        <f>IF(AB96="",0,MAX(ROUNDDOWN((F94-$AQ$9)*AB96/100,-2),0,0))</f>
        <v>0</v>
      </c>
      <c r="AJ96" s="168"/>
      <c r="AK96" s="168"/>
      <c r="AL96" s="168"/>
      <c r="AM96" s="10" t="s">
        <v>11</v>
      </c>
      <c r="AO96" s="172"/>
      <c r="AQ96" s="168">
        <f>IF(U94="",0,IF($BA$9&lt;=AI96,$BA$9-CJ96,IF(AI96&lt;$BA$9,MIN(AI96,$BA$9-CJ96),0)))</f>
        <v>0</v>
      </c>
      <c r="AR96" s="168"/>
      <c r="AS96" s="168"/>
      <c r="AT96" s="168"/>
      <c r="AU96" s="10" t="s">
        <v>11</v>
      </c>
      <c r="AV96" s="10"/>
      <c r="AW96" s="170"/>
      <c r="AX96" s="10"/>
      <c r="AY96" s="167" t="str">
        <f>IF(U94="","",$W$17)</f>
        <v/>
      </c>
      <c r="AZ96" s="167"/>
      <c r="BA96" s="167"/>
      <c r="BB96" s="167"/>
      <c r="BC96" s="10" t="s">
        <v>11</v>
      </c>
      <c r="BD96" s="10"/>
      <c r="BE96" s="29"/>
      <c r="BF96" s="10"/>
      <c r="BG96" s="29"/>
      <c r="BH96" s="29"/>
      <c r="BI96" s="29"/>
      <c r="BJ96" s="170"/>
      <c r="BK96" s="29"/>
      <c r="BL96" s="167">
        <f>IF(AY96="",0,IF(U94&lt;6,ROUNDDOWN(AY96*(1-$BG$29)*0.5,-2),0))</f>
        <v>0</v>
      </c>
      <c r="BM96" s="167"/>
      <c r="BN96" s="167"/>
      <c r="BO96" s="167"/>
      <c r="BP96" s="10" t="s">
        <v>11</v>
      </c>
      <c r="BQ96" s="29"/>
      <c r="BR96" s="170"/>
      <c r="BS96" s="29"/>
      <c r="BT96" s="167">
        <f>IF(AY96="",0,IF(AND($U$94&gt;=6,$U$94&lt;18),ROUNDDOWN(AY96*(1-$BG$29)*0.8,-2),0))</f>
        <v>0</v>
      </c>
      <c r="BU96" s="167"/>
      <c r="BV96" s="167"/>
      <c r="BW96" s="167"/>
      <c r="BX96" s="10" t="s">
        <v>11</v>
      </c>
      <c r="BZ96" s="170"/>
      <c r="CA96" s="29"/>
      <c r="CB96" s="167">
        <f>IF(BT96=0,0,AY96-BT96)</f>
        <v>0</v>
      </c>
      <c r="CC96" s="167"/>
      <c r="CD96" s="167"/>
      <c r="CE96" s="167"/>
      <c r="CF96" s="10" t="s">
        <v>11</v>
      </c>
      <c r="CH96" s="172"/>
      <c r="CJ96" s="168">
        <f>IF($U$94="",0,IF($U$94&lt;6,BL96,IF(AND($U$94&gt;=6,$U$94&lt;18),BT96,ROUNDDOWN(AY96*(1-$BG$29),-2))))</f>
        <v>0</v>
      </c>
      <c r="CK96" s="168"/>
      <c r="CL96" s="168"/>
      <c r="CM96" s="168"/>
      <c r="CN96" s="10" t="s">
        <v>11</v>
      </c>
      <c r="CP96" s="172"/>
      <c r="CR96" s="168">
        <f>IF(CJ96="","",AQ96+CJ96)</f>
        <v>0</v>
      </c>
      <c r="CS96" s="168"/>
      <c r="CT96" s="168"/>
      <c r="CU96" s="168"/>
      <c r="CV96" s="10" t="s">
        <v>11</v>
      </c>
    </row>
    <row r="97" spans="1:100" ht="6" hidden="1" customHeight="1">
      <c r="A97" s="172"/>
      <c r="B97" s="7"/>
      <c r="C97" s="13"/>
      <c r="F97" s="14"/>
      <c r="G97" s="14"/>
      <c r="H97" s="14"/>
      <c r="I97" s="14"/>
      <c r="J97" s="10"/>
      <c r="K97" s="10"/>
      <c r="L97" s="10"/>
      <c r="M97" s="10"/>
      <c r="N97" s="10"/>
      <c r="O97" s="10"/>
      <c r="P97" s="10"/>
      <c r="Q97" s="10"/>
      <c r="R97" s="10"/>
      <c r="S97" s="173"/>
      <c r="U97" s="20"/>
      <c r="V97" s="20"/>
      <c r="W97" s="10"/>
      <c r="X97" s="10"/>
      <c r="Y97" s="170"/>
      <c r="Z97" s="10"/>
      <c r="AA97" s="10"/>
      <c r="AB97" s="25"/>
      <c r="AC97" s="25"/>
      <c r="AD97" s="25"/>
      <c r="AE97" s="10"/>
      <c r="AG97" s="170"/>
      <c r="AI97" s="26"/>
      <c r="AJ97" s="26"/>
      <c r="AK97" s="26"/>
      <c r="AL97" s="26"/>
      <c r="AM97" s="10"/>
      <c r="AO97" s="172"/>
      <c r="AQ97" s="26"/>
      <c r="AR97" s="26"/>
      <c r="AS97" s="26"/>
      <c r="AT97" s="26"/>
      <c r="AU97" s="10"/>
      <c r="AV97" s="10"/>
      <c r="AW97" s="170"/>
      <c r="AX97" s="10"/>
      <c r="AY97" s="14"/>
      <c r="AZ97" s="14"/>
      <c r="BA97" s="14"/>
      <c r="BB97" s="14"/>
      <c r="BC97" s="10"/>
      <c r="BD97" s="10"/>
      <c r="BE97" s="29"/>
      <c r="BF97" s="10"/>
      <c r="BG97" s="29"/>
      <c r="BH97" s="29"/>
      <c r="BI97" s="29"/>
      <c r="BJ97" s="170"/>
      <c r="BK97" s="29"/>
      <c r="BL97" s="14"/>
      <c r="BM97" s="14"/>
      <c r="BN97" s="14"/>
      <c r="BO97" s="14"/>
      <c r="BP97" s="10"/>
      <c r="BQ97" s="29"/>
      <c r="BR97" s="170"/>
      <c r="BS97" s="29"/>
      <c r="BT97" s="14"/>
      <c r="BU97" s="14"/>
      <c r="BV97" s="14"/>
      <c r="BW97" s="14"/>
      <c r="BX97" s="10"/>
      <c r="BZ97" s="170"/>
      <c r="CA97" s="29"/>
      <c r="CB97" s="14"/>
      <c r="CC97" s="14"/>
      <c r="CD97" s="14"/>
      <c r="CE97" s="14"/>
      <c r="CF97" s="10"/>
      <c r="CH97" s="172"/>
      <c r="CJ97" s="26"/>
      <c r="CK97" s="26"/>
      <c r="CL97" s="26"/>
      <c r="CM97" s="26"/>
      <c r="CN97" s="10"/>
      <c r="CP97" s="172"/>
      <c r="CR97" s="26"/>
      <c r="CS97" s="26"/>
      <c r="CT97" s="26"/>
      <c r="CU97" s="26"/>
      <c r="CV97" s="10"/>
    </row>
    <row r="98" spans="1:100" ht="20.100000000000001" hidden="1" customHeight="1">
      <c r="A98" s="172"/>
      <c r="B98" s="7"/>
      <c r="C98" s="13"/>
      <c r="F98" s="14"/>
      <c r="G98" s="14"/>
      <c r="H98" s="14"/>
      <c r="I98" s="14"/>
      <c r="J98" s="10"/>
      <c r="K98" s="10"/>
      <c r="L98" s="10"/>
      <c r="M98" s="10"/>
      <c r="N98" s="10"/>
      <c r="O98" s="10"/>
      <c r="P98" s="10"/>
      <c r="Q98" s="10"/>
      <c r="R98" s="10"/>
      <c r="S98" s="173"/>
      <c r="U98" s="20"/>
      <c r="V98" s="20"/>
      <c r="W98" s="10"/>
      <c r="X98" s="10"/>
      <c r="Y98" s="170"/>
      <c r="Z98" s="10"/>
      <c r="AA98" s="10" t="s">
        <v>143</v>
      </c>
      <c r="AB98" s="174" t="str">
        <f>IF(U94="","",$W$11)</f>
        <v/>
      </c>
      <c r="AC98" s="174"/>
      <c r="AD98" s="174"/>
      <c r="AE98" s="10" t="s">
        <v>139</v>
      </c>
      <c r="AG98" s="170"/>
      <c r="AI98" s="168">
        <f>IF(AB98="",0,MAX(ROUNDDOWN((F94-$AQ$9)*AB98/100,-2),0,0))</f>
        <v>0</v>
      </c>
      <c r="AJ98" s="168"/>
      <c r="AK98" s="168"/>
      <c r="AL98" s="168"/>
      <c r="AM98" s="10" t="s">
        <v>11</v>
      </c>
      <c r="AO98" s="172"/>
      <c r="AQ98" s="168">
        <f>IF(U94="",0,IF($BA$11&lt;=AI98,$BA$11-CJ98,IF(AI98&lt;$BA$11,MIN(AI98,$BA$11-CJ98),0)))</f>
        <v>0</v>
      </c>
      <c r="AR98" s="168"/>
      <c r="AS98" s="168"/>
      <c r="AT98" s="168"/>
      <c r="AU98" s="10" t="s">
        <v>11</v>
      </c>
      <c r="AV98" s="10"/>
      <c r="AW98" s="170"/>
      <c r="AX98" s="10"/>
      <c r="AY98" s="167" t="str">
        <f>IF(U94="","",$W$19)</f>
        <v/>
      </c>
      <c r="AZ98" s="167"/>
      <c r="BA98" s="167"/>
      <c r="BB98" s="167"/>
      <c r="BC98" s="10" t="s">
        <v>11</v>
      </c>
      <c r="BD98" s="10"/>
      <c r="BE98" s="29"/>
      <c r="BF98" s="10"/>
      <c r="BG98" s="29"/>
      <c r="BH98" s="29"/>
      <c r="BI98" s="29"/>
      <c r="BJ98" s="170"/>
      <c r="BK98" s="29"/>
      <c r="BL98" s="167">
        <f>IF(AY98="",0,IF(U94&lt;6,ROUNDDOWN(AY98*(1-$BG$29)*0.5,-2),0))</f>
        <v>0</v>
      </c>
      <c r="BM98" s="167"/>
      <c r="BN98" s="167"/>
      <c r="BO98" s="167"/>
      <c r="BP98" s="10" t="s">
        <v>11</v>
      </c>
      <c r="BQ98" s="29"/>
      <c r="BR98" s="170"/>
      <c r="BS98" s="29"/>
      <c r="BT98" s="167">
        <f>IF(AY98="",0,IF(AND($U$94&gt;=6,$U$94&lt;18),ROUNDDOWN(AY98*(1-$BG$29)*0.8,-2),0))</f>
        <v>0</v>
      </c>
      <c r="BU98" s="167"/>
      <c r="BV98" s="167"/>
      <c r="BW98" s="167"/>
      <c r="BX98" s="10" t="s">
        <v>11</v>
      </c>
      <c r="BZ98" s="170"/>
      <c r="CA98" s="29"/>
      <c r="CB98" s="167">
        <f>IF(BT98=0,0,AY98-BT98)</f>
        <v>0</v>
      </c>
      <c r="CC98" s="167"/>
      <c r="CD98" s="167"/>
      <c r="CE98" s="167"/>
      <c r="CF98" s="10" t="s">
        <v>11</v>
      </c>
      <c r="CH98" s="172"/>
      <c r="CJ98" s="168">
        <f>IF($U$94="",0,IF($U$94&lt;6,BL98,IF(AND($U$94&gt;=6,$U$94&lt;18),BT98,ROUNDDOWN(AY98*(1-$BG$29),-2))))</f>
        <v>0</v>
      </c>
      <c r="CK98" s="168"/>
      <c r="CL98" s="168"/>
      <c r="CM98" s="168"/>
      <c r="CN98" s="10" t="s">
        <v>11</v>
      </c>
      <c r="CP98" s="172"/>
      <c r="CR98" s="168">
        <f>IF(CJ98="","",AQ98+CJ98)</f>
        <v>0</v>
      </c>
      <c r="CS98" s="168"/>
      <c r="CT98" s="168"/>
      <c r="CU98" s="168"/>
      <c r="CV98" s="10" t="s">
        <v>11</v>
      </c>
    </row>
    <row r="99" spans="1:100" ht="6" hidden="1" customHeight="1">
      <c r="A99" s="172"/>
      <c r="B99" s="7"/>
      <c r="C99" s="13"/>
      <c r="F99" s="14"/>
      <c r="G99" s="14"/>
      <c r="H99" s="14"/>
      <c r="I99" s="14"/>
      <c r="J99" s="10"/>
      <c r="K99" s="10"/>
      <c r="L99" s="10"/>
      <c r="M99" s="10"/>
      <c r="N99" s="10"/>
      <c r="O99" s="10"/>
      <c r="P99" s="10"/>
      <c r="Q99" s="10"/>
      <c r="R99" s="10"/>
      <c r="S99" s="173"/>
      <c r="U99" s="20"/>
      <c r="V99" s="20"/>
      <c r="W99" s="10"/>
      <c r="X99" s="10"/>
      <c r="Y99" s="170"/>
      <c r="Z99" s="10"/>
      <c r="AA99" s="10"/>
      <c r="AB99" s="25"/>
      <c r="AC99" s="25"/>
      <c r="AD99" s="25"/>
      <c r="AE99" s="10"/>
      <c r="AG99" s="170"/>
      <c r="AI99" s="26"/>
      <c r="AJ99" s="26"/>
      <c r="AK99" s="26"/>
      <c r="AL99" s="26"/>
      <c r="AM99" s="10"/>
      <c r="AO99" s="172"/>
      <c r="AQ99" s="26"/>
      <c r="AR99" s="26"/>
      <c r="AS99" s="26"/>
      <c r="AT99" s="26"/>
      <c r="AU99" s="10"/>
      <c r="AV99" s="10"/>
      <c r="AW99" s="170"/>
      <c r="AX99" s="10"/>
      <c r="AY99" s="14"/>
      <c r="AZ99" s="14"/>
      <c r="BA99" s="14"/>
      <c r="BB99" s="14"/>
      <c r="BC99" s="10"/>
      <c r="BD99" s="10"/>
      <c r="BE99" s="29"/>
      <c r="BF99" s="10"/>
      <c r="BG99" s="29"/>
      <c r="BH99" s="29"/>
      <c r="BI99" s="29"/>
      <c r="BJ99" s="170"/>
      <c r="BK99" s="29"/>
      <c r="BL99" s="14"/>
      <c r="BM99" s="14"/>
      <c r="BN99" s="14"/>
      <c r="BO99" s="14"/>
      <c r="BP99" s="10"/>
      <c r="BQ99" s="29"/>
      <c r="BR99" s="170"/>
      <c r="BS99" s="29"/>
      <c r="BT99" s="14"/>
      <c r="BU99" s="14"/>
      <c r="BV99" s="14"/>
      <c r="BW99" s="14"/>
      <c r="BX99" s="10"/>
      <c r="BZ99" s="170"/>
      <c r="CA99" s="29"/>
      <c r="CB99" s="14"/>
      <c r="CC99" s="14"/>
      <c r="CD99" s="14"/>
      <c r="CE99" s="14"/>
      <c r="CF99" s="10"/>
      <c r="CH99" s="172"/>
      <c r="CJ99" s="26"/>
      <c r="CK99" s="26"/>
      <c r="CL99" s="26"/>
      <c r="CM99" s="26"/>
      <c r="CN99" s="10"/>
      <c r="CP99" s="172"/>
      <c r="CR99" s="26"/>
      <c r="CS99" s="26"/>
      <c r="CT99" s="26"/>
      <c r="CU99" s="26"/>
      <c r="CV99" s="10"/>
    </row>
    <row r="100" spans="1:100" ht="20.100000000000001" hidden="1" customHeight="1">
      <c r="A100" s="172"/>
      <c r="B100" s="7"/>
      <c r="C100" s="13"/>
      <c r="F100" s="14"/>
      <c r="G100" s="14"/>
      <c r="H100" s="14"/>
      <c r="I100" s="14"/>
      <c r="J100" s="10"/>
      <c r="K100" s="10"/>
      <c r="L100" s="10"/>
      <c r="M100" s="10"/>
      <c r="N100" s="10"/>
      <c r="O100" s="10"/>
      <c r="P100" s="10"/>
      <c r="Q100" s="10"/>
      <c r="R100" s="10"/>
      <c r="S100" s="173"/>
      <c r="U100" s="20"/>
      <c r="V100" s="20"/>
      <c r="W100" s="10"/>
      <c r="X100" s="10"/>
      <c r="Y100" s="170"/>
      <c r="Z100" s="10"/>
      <c r="AA100" s="10" t="s">
        <v>145</v>
      </c>
      <c r="AB100" s="174" t="str">
        <f>IF(U94="","",IF(AND(U94&gt;=40,U94&lt;65),$W$13,""))</f>
        <v/>
      </c>
      <c r="AC100" s="174"/>
      <c r="AD100" s="174"/>
      <c r="AE100" s="10" t="s">
        <v>139</v>
      </c>
      <c r="AG100" s="170"/>
      <c r="AI100" s="168">
        <f>IF(AB100="",0,MAX(ROUNDDOWN((F94-$AQ$9)*AB100/100,-2),0,0))</f>
        <v>0</v>
      </c>
      <c r="AJ100" s="168"/>
      <c r="AK100" s="168"/>
      <c r="AL100" s="168"/>
      <c r="AM100" s="10" t="s">
        <v>11</v>
      </c>
      <c r="AO100" s="172"/>
      <c r="AQ100" s="168">
        <f>IF(U94="",0,IF($BA$13&lt;=AI100,$BA$13-CJ100,IF(AI100&lt;$BA$13,MIN(AI100,$BA$13-CJ100),0)))</f>
        <v>0</v>
      </c>
      <c r="AR100" s="168"/>
      <c r="AS100" s="168"/>
      <c r="AT100" s="168"/>
      <c r="AU100" s="10" t="s">
        <v>11</v>
      </c>
      <c r="AV100" s="10"/>
      <c r="AW100" s="170"/>
      <c r="AX100" s="10"/>
      <c r="AY100" s="167" t="str">
        <f>IF(U94="","",IF(AND(U94&gt;=40,U94&lt;65),$W$21,0))</f>
        <v/>
      </c>
      <c r="AZ100" s="167"/>
      <c r="BA100" s="167"/>
      <c r="BB100" s="167"/>
      <c r="BC100" s="10" t="s">
        <v>11</v>
      </c>
      <c r="BD100" s="10"/>
      <c r="BE100" s="29"/>
      <c r="BF100" s="10"/>
      <c r="BG100" s="29"/>
      <c r="BH100" s="29"/>
      <c r="BI100" s="29"/>
      <c r="BJ100" s="170"/>
      <c r="BK100" s="29"/>
      <c r="BL100" s="14"/>
      <c r="BM100" s="14"/>
      <c r="BN100" s="14"/>
      <c r="BO100" s="14"/>
      <c r="BP100" s="10"/>
      <c r="BQ100" s="29"/>
      <c r="BR100" s="170"/>
      <c r="BS100" s="29"/>
      <c r="BT100" s="14"/>
      <c r="BU100" s="14"/>
      <c r="BV100" s="14"/>
      <c r="BW100" s="14"/>
      <c r="BX100" s="10"/>
      <c r="BZ100" s="170"/>
      <c r="CA100" s="29"/>
      <c r="CB100" s="14"/>
      <c r="CC100" s="14"/>
      <c r="CD100" s="14"/>
      <c r="CE100" s="14"/>
      <c r="CF100" s="10"/>
      <c r="CH100" s="172"/>
      <c r="CJ100" s="168">
        <f>IF($U$94="",0,ROUNDDOWN(AY100*(1-$BG$29),-2))</f>
        <v>0</v>
      </c>
      <c r="CK100" s="168"/>
      <c r="CL100" s="168"/>
      <c r="CM100" s="168"/>
      <c r="CN100" s="10" t="s">
        <v>11</v>
      </c>
      <c r="CP100" s="172"/>
      <c r="CR100" s="168">
        <f>IF(CJ100="","",AQ100+CJ100)</f>
        <v>0</v>
      </c>
      <c r="CS100" s="168"/>
      <c r="CT100" s="168"/>
      <c r="CU100" s="168"/>
      <c r="CV100" s="10" t="s">
        <v>11</v>
      </c>
    </row>
    <row r="101" spans="1:100" ht="6" hidden="1" customHeight="1">
      <c r="A101" s="172"/>
      <c r="B101" s="7"/>
      <c r="C101" s="13"/>
      <c r="F101" s="14"/>
      <c r="G101" s="14"/>
      <c r="H101" s="14"/>
      <c r="I101" s="14"/>
      <c r="J101" s="10"/>
      <c r="K101" s="10"/>
      <c r="L101" s="10"/>
      <c r="M101" s="10"/>
      <c r="N101" s="10"/>
      <c r="O101" s="10"/>
      <c r="P101" s="10"/>
      <c r="Q101" s="10"/>
      <c r="R101" s="10"/>
      <c r="S101" s="173"/>
      <c r="U101" s="20"/>
      <c r="V101" s="20"/>
      <c r="W101" s="10"/>
      <c r="X101" s="10"/>
      <c r="Y101" s="170"/>
      <c r="Z101" s="10"/>
      <c r="AA101" s="10"/>
      <c r="AB101" s="25"/>
      <c r="AC101" s="25"/>
      <c r="AD101" s="25"/>
      <c r="AE101" s="10"/>
      <c r="AG101" s="170"/>
      <c r="AI101" s="15"/>
      <c r="AJ101" s="15"/>
      <c r="AK101" s="15"/>
      <c r="AL101" s="15"/>
      <c r="AM101" s="10"/>
      <c r="AO101" s="172"/>
      <c r="AQ101" s="15"/>
      <c r="AR101" s="15"/>
      <c r="AS101" s="15"/>
      <c r="AT101" s="15"/>
      <c r="AU101" s="10"/>
      <c r="AV101" s="10"/>
      <c r="AW101" s="170"/>
      <c r="AX101" s="10"/>
      <c r="AY101" s="14"/>
      <c r="AZ101" s="14"/>
      <c r="BA101" s="14"/>
      <c r="BB101" s="14"/>
      <c r="BC101" s="10"/>
      <c r="BD101" s="10"/>
      <c r="BE101" s="29"/>
      <c r="BF101" s="10"/>
      <c r="BG101" s="29"/>
      <c r="BH101" s="29"/>
      <c r="BI101" s="29"/>
      <c r="BJ101" s="170"/>
      <c r="BK101" s="29"/>
      <c r="BL101" s="14"/>
      <c r="BM101" s="14"/>
      <c r="BN101" s="14"/>
      <c r="BO101" s="14"/>
      <c r="BP101" s="10"/>
      <c r="BQ101" s="29"/>
      <c r="BR101" s="170"/>
      <c r="BS101" s="29"/>
      <c r="BT101" s="14"/>
      <c r="BU101" s="14"/>
      <c r="BV101" s="14"/>
      <c r="BW101" s="14"/>
      <c r="BX101" s="10"/>
      <c r="BZ101" s="170"/>
      <c r="CA101" s="29"/>
      <c r="CB101" s="14"/>
      <c r="CC101" s="14"/>
      <c r="CD101" s="14"/>
      <c r="CE101" s="14"/>
      <c r="CF101" s="10"/>
      <c r="CH101" s="172"/>
      <c r="CJ101" s="15"/>
      <c r="CK101" s="15"/>
      <c r="CL101" s="15"/>
      <c r="CM101" s="15"/>
      <c r="CN101" s="10"/>
      <c r="CP101" s="172"/>
      <c r="CR101" s="15"/>
      <c r="CS101" s="15"/>
      <c r="CT101" s="15"/>
      <c r="CU101" s="15"/>
      <c r="CV101" s="10"/>
    </row>
    <row r="102" spans="1:100" ht="20.100000000000001" hidden="1" customHeight="1">
      <c r="A102" s="172"/>
      <c r="B102" s="7"/>
      <c r="C102" s="13"/>
      <c r="F102" s="14"/>
      <c r="G102" s="14"/>
      <c r="H102" s="14"/>
      <c r="I102" s="14"/>
      <c r="J102" s="10"/>
      <c r="K102" s="10"/>
      <c r="L102" s="10"/>
      <c r="M102" s="10"/>
      <c r="N102" s="10"/>
      <c r="O102" s="10"/>
      <c r="P102" s="10"/>
      <c r="Q102" s="10"/>
      <c r="R102" s="10"/>
      <c r="S102" s="173"/>
      <c r="U102" s="20"/>
      <c r="V102" s="20"/>
      <c r="W102" s="10"/>
      <c r="X102" s="10"/>
      <c r="Y102" s="170"/>
      <c r="Z102" s="10"/>
      <c r="AA102" s="10" t="s">
        <v>34</v>
      </c>
      <c r="AB102" s="174" t="str">
        <f>IF(U94="","",IF(AND(U94&gt;=0,U94&lt;18),"",$W$15))</f>
        <v/>
      </c>
      <c r="AC102" s="174"/>
      <c r="AD102" s="174"/>
      <c r="AE102" s="10" t="s">
        <v>139</v>
      </c>
      <c r="AG102" s="170"/>
      <c r="AI102" s="168">
        <f>IF(AB102="",0,MAX(ROUNDDOWN((F94-$AQ$9)*AB102/100,-2),0,0))</f>
        <v>0</v>
      </c>
      <c r="AJ102" s="168"/>
      <c r="AK102" s="168"/>
      <c r="AL102" s="168"/>
      <c r="AM102" s="10" t="s">
        <v>11</v>
      </c>
      <c r="AO102" s="172"/>
      <c r="AQ102" s="168">
        <f>IF(U94="",0,IF($BA$13&lt;=AI102,$BA$13-CJ102,IF(AI102&lt;$BA$13,MIN(AI102,$BA$13-CJ102),0)))</f>
        <v>0</v>
      </c>
      <c r="AR102" s="168"/>
      <c r="AS102" s="168"/>
      <c r="AT102" s="168"/>
      <c r="AU102" s="10" t="s">
        <v>11</v>
      </c>
      <c r="AV102" s="10"/>
      <c r="AW102" s="170"/>
      <c r="AX102" s="10"/>
      <c r="AY102" s="167" t="str">
        <f>IF(U94="","",IF($U$94&gt;=18,$W$23,0))</f>
        <v/>
      </c>
      <c r="AZ102" s="167"/>
      <c r="BA102" s="167"/>
      <c r="BB102" s="167"/>
      <c r="BC102" s="10" t="s">
        <v>11</v>
      </c>
      <c r="BD102" s="10"/>
      <c r="BE102" s="29"/>
      <c r="BF102" s="10"/>
      <c r="BG102" s="29"/>
      <c r="BH102" s="29"/>
      <c r="BI102" s="29"/>
      <c r="BJ102" s="170"/>
      <c r="BK102" s="29"/>
      <c r="BL102" s="14"/>
      <c r="BM102" s="14"/>
      <c r="BN102" s="14"/>
      <c r="BO102" s="14"/>
      <c r="BP102" s="10"/>
      <c r="BQ102" s="29"/>
      <c r="BR102" s="170"/>
      <c r="BS102" s="29"/>
      <c r="BT102" s="14"/>
      <c r="BU102" s="14"/>
      <c r="BV102" s="14"/>
      <c r="BW102" s="14"/>
      <c r="BX102" s="10"/>
      <c r="BZ102" s="170"/>
      <c r="CA102" s="29"/>
      <c r="CB102" s="14"/>
      <c r="CC102" s="14"/>
      <c r="CD102" s="14"/>
      <c r="CE102" s="14"/>
      <c r="CF102" s="10"/>
      <c r="CH102" s="172"/>
      <c r="CJ102" s="168">
        <f>IF($U$94="",0,ROUNDDOWN((AY102+AY104)*(1-$BG$29),-2))</f>
        <v>0</v>
      </c>
      <c r="CK102" s="168"/>
      <c r="CL102" s="168"/>
      <c r="CM102" s="168"/>
      <c r="CN102" s="10" t="s">
        <v>11</v>
      </c>
      <c r="CP102" s="172"/>
      <c r="CR102" s="168">
        <f>IF(CJ102="","",AQ102+CJ102)</f>
        <v>0</v>
      </c>
      <c r="CS102" s="168"/>
      <c r="CT102" s="168"/>
      <c r="CU102" s="168"/>
      <c r="CV102" s="10" t="s">
        <v>11</v>
      </c>
    </row>
    <row r="103" spans="1:100" ht="6" hidden="1" customHeight="1">
      <c r="A103" s="172"/>
      <c r="B103" s="7"/>
      <c r="C103" s="13"/>
      <c r="F103" s="14"/>
      <c r="G103" s="14"/>
      <c r="H103" s="14"/>
      <c r="I103" s="14"/>
      <c r="J103" s="10"/>
      <c r="K103" s="10"/>
      <c r="L103" s="10"/>
      <c r="M103" s="10"/>
      <c r="N103" s="10"/>
      <c r="O103" s="10"/>
      <c r="P103" s="10"/>
      <c r="Q103" s="10"/>
      <c r="R103" s="10"/>
      <c r="S103" s="173"/>
      <c r="U103" s="20"/>
      <c r="V103" s="20"/>
      <c r="W103" s="10"/>
      <c r="X103" s="10"/>
      <c r="Y103" s="170"/>
      <c r="Z103" s="10"/>
      <c r="AA103" s="10"/>
      <c r="AB103" s="25"/>
      <c r="AC103" s="25"/>
      <c r="AD103" s="25"/>
      <c r="AE103" s="10"/>
      <c r="AG103" s="170"/>
      <c r="AI103" s="15"/>
      <c r="AJ103" s="15"/>
      <c r="AK103" s="15"/>
      <c r="AL103" s="15"/>
      <c r="AM103" s="10"/>
      <c r="AO103" s="172"/>
      <c r="AQ103" s="15"/>
      <c r="AR103" s="15"/>
      <c r="AS103" s="15"/>
      <c r="AT103" s="15"/>
      <c r="AU103" s="10"/>
      <c r="AV103" s="10"/>
      <c r="AW103" s="170"/>
      <c r="AX103" s="10"/>
      <c r="AY103" s="14"/>
      <c r="AZ103" s="14"/>
      <c r="BA103" s="14"/>
      <c r="BB103" s="14"/>
      <c r="BC103" s="10"/>
      <c r="BD103" s="10"/>
      <c r="BE103" s="29"/>
      <c r="BF103" s="10"/>
      <c r="BG103" s="29"/>
      <c r="BH103" s="29"/>
      <c r="BI103" s="29"/>
      <c r="BJ103" s="170"/>
      <c r="BK103" s="29"/>
      <c r="BL103" s="14"/>
      <c r="BM103" s="14"/>
      <c r="BN103" s="14"/>
      <c r="BO103" s="14"/>
      <c r="BP103" s="10"/>
      <c r="BQ103" s="29"/>
      <c r="BR103" s="170"/>
      <c r="BS103" s="29"/>
      <c r="BT103" s="14"/>
      <c r="BU103" s="14"/>
      <c r="BV103" s="14"/>
      <c r="BW103" s="14"/>
      <c r="BX103" s="10"/>
      <c r="BZ103" s="170"/>
      <c r="CA103" s="29"/>
      <c r="CB103" s="14"/>
      <c r="CC103" s="14"/>
      <c r="CD103" s="14"/>
      <c r="CE103" s="14"/>
      <c r="CF103" s="10"/>
      <c r="CH103" s="172"/>
      <c r="CJ103" s="15"/>
      <c r="CK103" s="15"/>
      <c r="CL103" s="15"/>
      <c r="CM103" s="15"/>
      <c r="CN103" s="10"/>
      <c r="CP103" s="172"/>
      <c r="CR103" s="15"/>
      <c r="CS103" s="15"/>
      <c r="CT103" s="15"/>
      <c r="CU103" s="15"/>
      <c r="CV103" s="10"/>
    </row>
    <row r="104" spans="1:100" ht="20.100000000000001" hidden="1" customHeight="1">
      <c r="A104" s="172"/>
      <c r="B104" s="7"/>
      <c r="C104" s="13"/>
      <c r="F104" s="14"/>
      <c r="G104" s="14"/>
      <c r="H104" s="14"/>
      <c r="I104" s="14"/>
      <c r="J104" s="10"/>
      <c r="K104" s="10"/>
      <c r="L104" s="10"/>
      <c r="M104" s="10"/>
      <c r="N104" s="10"/>
      <c r="O104" s="10"/>
      <c r="P104" s="10"/>
      <c r="Q104" s="10"/>
      <c r="R104" s="10"/>
      <c r="S104" s="173"/>
      <c r="U104" s="20"/>
      <c r="V104" s="20"/>
      <c r="W104" s="10"/>
      <c r="X104" s="10"/>
      <c r="Y104" s="170"/>
      <c r="Z104" s="10"/>
      <c r="AA104" s="10" t="s">
        <v>167</v>
      </c>
      <c r="AB104" s="25"/>
      <c r="AC104" s="25"/>
      <c r="AD104" s="25"/>
      <c r="AE104" s="10"/>
      <c r="AG104" s="170"/>
      <c r="AI104" s="15"/>
      <c r="AJ104" s="15"/>
      <c r="AK104" s="15"/>
      <c r="AL104" s="15"/>
      <c r="AM104" s="10"/>
      <c r="AO104" s="172"/>
      <c r="AQ104" s="15"/>
      <c r="AR104" s="15"/>
      <c r="AS104" s="15"/>
      <c r="AT104" s="15"/>
      <c r="AU104" s="10"/>
      <c r="AV104" s="10"/>
      <c r="AW104" s="170"/>
      <c r="AX104" s="10"/>
      <c r="AY104" s="167" t="str">
        <f>IF(U94="","",IF($U$94&gt;=18,$W$25,0))</f>
        <v/>
      </c>
      <c r="AZ104" s="167"/>
      <c r="BA104" s="167"/>
      <c r="BB104" s="167"/>
      <c r="BC104" s="10" t="s">
        <v>11</v>
      </c>
      <c r="BD104" s="10"/>
      <c r="BE104" s="29"/>
      <c r="BF104" s="10"/>
      <c r="BG104" s="29"/>
      <c r="BH104" s="29"/>
      <c r="BI104" s="29"/>
      <c r="BJ104" s="170"/>
      <c r="BK104" s="29"/>
      <c r="BL104" s="14"/>
      <c r="BM104" s="14"/>
      <c r="BN104" s="14"/>
      <c r="BO104" s="14"/>
      <c r="BP104" s="10"/>
      <c r="BQ104" s="29"/>
      <c r="BR104" s="170"/>
      <c r="BS104" s="29"/>
      <c r="BT104" s="14"/>
      <c r="BU104" s="14"/>
      <c r="BV104" s="14"/>
      <c r="BW104" s="14"/>
      <c r="BX104" s="10"/>
      <c r="BZ104" s="170"/>
      <c r="CA104" s="29"/>
      <c r="CB104" s="14"/>
      <c r="CC104" s="14"/>
      <c r="CD104" s="14"/>
      <c r="CE104" s="14"/>
      <c r="CF104" s="10"/>
      <c r="CH104" s="172"/>
      <c r="CJ104" s="14"/>
      <c r="CK104" s="14"/>
      <c r="CL104" s="14"/>
      <c r="CM104" s="14"/>
      <c r="CN104" s="10"/>
      <c r="CP104" s="172"/>
      <c r="CR104" s="14"/>
      <c r="CS104" s="14"/>
      <c r="CT104" s="14"/>
      <c r="CU104" s="14"/>
      <c r="CV104" s="10"/>
    </row>
    <row r="105" spans="1:100" ht="6" customHeight="1">
      <c r="A105" s="172"/>
      <c r="B105" s="7"/>
      <c r="C105" s="11"/>
      <c r="D105" s="11"/>
      <c r="E105" s="11"/>
      <c r="F105" s="11"/>
      <c r="G105" s="11"/>
      <c r="H105" s="11"/>
      <c r="I105" s="11"/>
      <c r="J105" s="11"/>
      <c r="K105" s="21"/>
      <c r="L105" s="21"/>
      <c r="M105" s="21"/>
      <c r="N105" s="21"/>
      <c r="O105" s="21"/>
      <c r="P105" s="21"/>
      <c r="Q105" s="21"/>
      <c r="R105" s="21"/>
      <c r="S105" s="173"/>
      <c r="U105" s="11"/>
      <c r="V105" s="11"/>
      <c r="W105" s="11"/>
      <c r="Y105" s="170"/>
      <c r="AA105" s="11"/>
      <c r="AB105" s="11"/>
      <c r="AC105" s="11"/>
      <c r="AD105" s="11"/>
      <c r="AE105" s="11"/>
      <c r="AG105" s="170"/>
      <c r="AI105" s="11"/>
      <c r="AJ105" s="11"/>
      <c r="AK105" s="11"/>
      <c r="AL105" s="11"/>
      <c r="AM105" s="11"/>
      <c r="AO105" s="172"/>
      <c r="AQ105" s="27"/>
      <c r="AR105" s="27"/>
      <c r="AS105" s="27"/>
      <c r="AT105" s="27"/>
      <c r="AU105" s="11"/>
      <c r="AW105" s="170"/>
      <c r="AY105" s="27"/>
      <c r="AZ105" s="27"/>
      <c r="BA105" s="27"/>
      <c r="BB105" s="27"/>
      <c r="BC105" s="11"/>
      <c r="BE105" s="29"/>
      <c r="BG105" s="29"/>
      <c r="BH105" s="29"/>
      <c r="BI105" s="29"/>
      <c r="BJ105" s="170"/>
      <c r="BK105" s="29"/>
      <c r="BL105" s="27"/>
      <c r="BM105" s="27"/>
      <c r="BN105" s="27"/>
      <c r="BO105" s="27"/>
      <c r="BP105" s="11"/>
      <c r="BQ105" s="29"/>
      <c r="BR105" s="170"/>
      <c r="BS105" s="29"/>
      <c r="BT105" s="27"/>
      <c r="BU105" s="27"/>
      <c r="BV105" s="27"/>
      <c r="BW105" s="27"/>
      <c r="BX105" s="11"/>
      <c r="BZ105" s="170"/>
      <c r="CA105" s="29"/>
      <c r="CB105" s="27"/>
      <c r="CC105" s="27"/>
      <c r="CD105" s="27"/>
      <c r="CE105" s="27"/>
      <c r="CF105" s="11"/>
      <c r="CH105" s="172"/>
      <c r="CJ105" s="27"/>
      <c r="CK105" s="27"/>
      <c r="CL105" s="27"/>
      <c r="CM105" s="27"/>
      <c r="CN105" s="11"/>
      <c r="CP105" s="172"/>
      <c r="CR105" s="27"/>
      <c r="CS105" s="27"/>
      <c r="CT105" s="27"/>
      <c r="CU105" s="27"/>
      <c r="CV105" s="11"/>
    </row>
    <row r="106" spans="1:100" ht="6" customHeight="1">
      <c r="A106" s="172"/>
      <c r="B106" s="7"/>
      <c r="C106" s="12"/>
      <c r="D106" s="12"/>
      <c r="E106" s="12"/>
      <c r="F106" s="12"/>
      <c r="G106" s="12"/>
      <c r="H106" s="12"/>
      <c r="I106" s="12"/>
      <c r="J106" s="12"/>
      <c r="K106" s="21"/>
      <c r="L106" s="21"/>
      <c r="M106" s="21"/>
      <c r="N106" s="21"/>
      <c r="O106" s="21"/>
      <c r="P106" s="21"/>
      <c r="Q106" s="21"/>
      <c r="R106" s="21"/>
      <c r="S106" s="173"/>
      <c r="U106" s="12"/>
      <c r="V106" s="12"/>
      <c r="W106" s="12"/>
      <c r="Y106" s="170"/>
      <c r="AA106" s="12"/>
      <c r="AB106" s="12"/>
      <c r="AC106" s="12"/>
      <c r="AD106" s="12"/>
      <c r="AE106" s="12"/>
      <c r="AG106" s="170"/>
      <c r="AI106" s="12"/>
      <c r="AJ106" s="12"/>
      <c r="AK106" s="12"/>
      <c r="AL106" s="12"/>
      <c r="AM106" s="12"/>
      <c r="AO106" s="172"/>
      <c r="AQ106" s="28"/>
      <c r="AR106" s="28"/>
      <c r="AS106" s="28"/>
      <c r="AT106" s="28"/>
      <c r="AU106" s="12"/>
      <c r="AW106" s="170"/>
      <c r="AY106" s="28"/>
      <c r="AZ106" s="28"/>
      <c r="BA106" s="28"/>
      <c r="BB106" s="28"/>
      <c r="BC106" s="12"/>
      <c r="BE106" s="29"/>
      <c r="BG106" s="29"/>
      <c r="BH106" s="29"/>
      <c r="BI106" s="29"/>
      <c r="BJ106" s="170"/>
      <c r="BK106" s="29"/>
      <c r="BL106" s="28"/>
      <c r="BM106" s="28"/>
      <c r="BN106" s="28"/>
      <c r="BO106" s="28"/>
      <c r="BP106" s="12"/>
      <c r="BQ106" s="29"/>
      <c r="BR106" s="170"/>
      <c r="BS106" s="29"/>
      <c r="BT106" s="28"/>
      <c r="BU106" s="28"/>
      <c r="BV106" s="28"/>
      <c r="BW106" s="28"/>
      <c r="BX106" s="12"/>
      <c r="BZ106" s="170"/>
      <c r="CA106" s="29"/>
      <c r="CB106" s="28"/>
      <c r="CC106" s="28"/>
      <c r="CD106" s="28"/>
      <c r="CE106" s="28"/>
      <c r="CF106" s="12"/>
      <c r="CH106" s="172"/>
      <c r="CJ106" s="28"/>
      <c r="CK106" s="28"/>
      <c r="CL106" s="28"/>
      <c r="CM106" s="28"/>
      <c r="CN106" s="12"/>
      <c r="CP106" s="172"/>
      <c r="CR106" s="28"/>
      <c r="CS106" s="28"/>
      <c r="CT106" s="28"/>
      <c r="CU106" s="28"/>
      <c r="CV106" s="12"/>
    </row>
    <row r="107" spans="1:100" ht="20.100000000000001" customHeight="1">
      <c r="C107" s="9" t="s">
        <v>16</v>
      </c>
      <c r="F107" s="168" t="str">
        <f>IF(F29="","",SUM(F29:I94))</f>
        <v/>
      </c>
      <c r="G107" s="168"/>
      <c r="H107" s="168"/>
      <c r="I107" s="168"/>
      <c r="J107" s="10" t="s">
        <v>11</v>
      </c>
      <c r="K107" s="10"/>
      <c r="L107" s="10"/>
      <c r="M107" s="169" t="str">
        <f>IF(AND(CR7="〇",CR9="〇",BL9&lt;CR11),"限度額超過",IF(AND(CR7="×",CR9="〇",BL11&lt;CR11),"限度額超過",IF(AND(CR7="×",CR9="×",BL13&lt;CR11),"限度額超過","")))</f>
        <v/>
      </c>
      <c r="N107" s="169"/>
      <c r="O107" s="169"/>
      <c r="P107" s="169"/>
      <c r="Q107" s="169"/>
      <c r="R107" s="169"/>
      <c r="S107" s="24" t="s">
        <v>39</v>
      </c>
    </row>
    <row r="108" spans="1:100" ht="6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CL108" s="23"/>
      <c r="CM108" s="23"/>
      <c r="CN108" s="23"/>
      <c r="CO108" s="23"/>
      <c r="CP108" s="23"/>
    </row>
    <row r="109" spans="1:100" ht="20.100000000000001" customHeight="1">
      <c r="A109" s="166" t="s">
        <v>172</v>
      </c>
      <c r="B109" s="166"/>
      <c r="C109" s="166"/>
      <c r="D109" s="166"/>
      <c r="E109" s="166"/>
      <c r="F109" s="164" t="s">
        <v>173</v>
      </c>
      <c r="G109" s="9" t="s">
        <v>174</v>
      </c>
      <c r="CL109" s="165"/>
      <c r="CM109" s="165"/>
      <c r="CN109" s="165"/>
      <c r="CO109" s="165"/>
    </row>
    <row r="110" spans="1:100" ht="20.100000000000001" customHeight="1">
      <c r="A110" s="166"/>
      <c r="B110" s="166"/>
      <c r="C110" s="166"/>
      <c r="D110" s="166"/>
      <c r="E110" s="166"/>
      <c r="F110" s="164" t="s">
        <v>173</v>
      </c>
      <c r="G110" s="9" t="s">
        <v>175</v>
      </c>
    </row>
    <row r="111" spans="1:100" ht="20.100000000000001" customHeight="1">
      <c r="A111" s="166"/>
      <c r="B111" s="166"/>
      <c r="C111" s="166"/>
      <c r="D111" s="166"/>
      <c r="E111" s="166"/>
      <c r="F111" s="164" t="s">
        <v>173</v>
      </c>
      <c r="G111" s="9" t="s">
        <v>176</v>
      </c>
    </row>
  </sheetData>
  <sheetProtection password="CF77" sheet="1" objects="1" scenarios="1" selectLockedCells="1"/>
  <mergeCells count="332">
    <mergeCell ref="A2:CV2"/>
    <mergeCell ref="AS4:AT4"/>
    <mergeCell ref="CJ4:CM4"/>
    <mergeCell ref="CR4:CU4"/>
    <mergeCell ref="CR7:CS7"/>
    <mergeCell ref="E9:H9"/>
    <mergeCell ref="U9:V9"/>
    <mergeCell ref="W9:Z9"/>
    <mergeCell ref="AQ9:AT9"/>
    <mergeCell ref="AY9:AZ9"/>
    <mergeCell ref="BA9:BD9"/>
    <mergeCell ref="BH9:BK9"/>
    <mergeCell ref="BL9:BO9"/>
    <mergeCell ref="CR9:CS9"/>
    <mergeCell ref="E11:H11"/>
    <mergeCell ref="K11:O11"/>
    <mergeCell ref="U11:V11"/>
    <mergeCell ref="W11:Z11"/>
    <mergeCell ref="AY11:AZ11"/>
    <mergeCell ref="BA11:BD11"/>
    <mergeCell ref="BH11:BK11"/>
    <mergeCell ref="BL11:BO11"/>
    <mergeCell ref="CR11:CU11"/>
    <mergeCell ref="E13:H13"/>
    <mergeCell ref="K13:O13"/>
    <mergeCell ref="U13:V13"/>
    <mergeCell ref="W13:Z13"/>
    <mergeCell ref="AY13:AZ13"/>
    <mergeCell ref="BA13:BD13"/>
    <mergeCell ref="BH13:BK13"/>
    <mergeCell ref="BL13:BO13"/>
    <mergeCell ref="D15:E15"/>
    <mergeCell ref="H15:I15"/>
    <mergeCell ref="U15:V15"/>
    <mergeCell ref="W15:Z15"/>
    <mergeCell ref="AY15:AZ15"/>
    <mergeCell ref="BA15:BD15"/>
    <mergeCell ref="D17:E17"/>
    <mergeCell ref="H17:I17"/>
    <mergeCell ref="U17:V17"/>
    <mergeCell ref="W17:Z17"/>
    <mergeCell ref="D19:E19"/>
    <mergeCell ref="H19:I19"/>
    <mergeCell ref="U19:V19"/>
    <mergeCell ref="W19:Z19"/>
    <mergeCell ref="D21:E21"/>
    <mergeCell ref="H21:I21"/>
    <mergeCell ref="U21:V21"/>
    <mergeCell ref="W21:Z21"/>
    <mergeCell ref="D23:E23"/>
    <mergeCell ref="H23:I23"/>
    <mergeCell ref="U23:V23"/>
    <mergeCell ref="W23:Z23"/>
    <mergeCell ref="D25:E25"/>
    <mergeCell ref="H25:I25"/>
    <mergeCell ref="U25:V25"/>
    <mergeCell ref="W25:Z25"/>
    <mergeCell ref="F29:I29"/>
    <mergeCell ref="U29:V29"/>
    <mergeCell ref="CR29:CU29"/>
    <mergeCell ref="AB31:AD31"/>
    <mergeCell ref="AI31:AL31"/>
    <mergeCell ref="AQ31:AT31"/>
    <mergeCell ref="AY31:BB31"/>
    <mergeCell ref="BL31:BO31"/>
    <mergeCell ref="BT31:BW31"/>
    <mergeCell ref="CB31:CE31"/>
    <mergeCell ref="CJ31:CM31"/>
    <mergeCell ref="CR31:CU31"/>
    <mergeCell ref="AB29:AD29"/>
    <mergeCell ref="AI29:AL29"/>
    <mergeCell ref="AQ29:AT29"/>
    <mergeCell ref="AY29:BB29"/>
    <mergeCell ref="BG29:BH29"/>
    <mergeCell ref="BL29:BO29"/>
    <mergeCell ref="BT29:BW29"/>
    <mergeCell ref="CB29:CE29"/>
    <mergeCell ref="CJ29:CM29"/>
    <mergeCell ref="AB33:AD33"/>
    <mergeCell ref="AI33:AL33"/>
    <mergeCell ref="AQ33:AT33"/>
    <mergeCell ref="AY33:BB33"/>
    <mergeCell ref="BL33:BO33"/>
    <mergeCell ref="BT33:BW33"/>
    <mergeCell ref="CB33:CE33"/>
    <mergeCell ref="CJ33:CM33"/>
    <mergeCell ref="CR33:CU33"/>
    <mergeCell ref="AB35:AD35"/>
    <mergeCell ref="AI35:AL35"/>
    <mergeCell ref="AQ35:AT35"/>
    <mergeCell ref="AY35:BB35"/>
    <mergeCell ref="CJ35:CM35"/>
    <mergeCell ref="CR35:CU35"/>
    <mergeCell ref="AB37:AD37"/>
    <mergeCell ref="AI37:AL37"/>
    <mergeCell ref="AQ37:AT37"/>
    <mergeCell ref="AY37:BB37"/>
    <mergeCell ref="CJ37:CM37"/>
    <mergeCell ref="CR37:CU37"/>
    <mergeCell ref="AY39:BB39"/>
    <mergeCell ref="F42:I42"/>
    <mergeCell ref="M42:P42"/>
    <mergeCell ref="U42:V42"/>
    <mergeCell ref="AB42:AD42"/>
    <mergeCell ref="AI42:AL42"/>
    <mergeCell ref="AQ42:AT42"/>
    <mergeCell ref="AY42:BB42"/>
    <mergeCell ref="BL42:BO42"/>
    <mergeCell ref="BT42:BW42"/>
    <mergeCell ref="CB42:CE42"/>
    <mergeCell ref="CJ42:CM42"/>
    <mergeCell ref="CR42:CU42"/>
    <mergeCell ref="AB44:AD44"/>
    <mergeCell ref="AI44:AL44"/>
    <mergeCell ref="AQ44:AT44"/>
    <mergeCell ref="AY44:BB44"/>
    <mergeCell ref="BL44:BO44"/>
    <mergeCell ref="BT44:BW44"/>
    <mergeCell ref="CB44:CE44"/>
    <mergeCell ref="CJ44:CM44"/>
    <mergeCell ref="CR44:CU44"/>
    <mergeCell ref="AB46:AD46"/>
    <mergeCell ref="AI46:AL46"/>
    <mergeCell ref="AQ46:AT46"/>
    <mergeCell ref="AY46:BB46"/>
    <mergeCell ref="BL46:BO46"/>
    <mergeCell ref="BT46:BW46"/>
    <mergeCell ref="CB46:CE46"/>
    <mergeCell ref="CJ46:CM46"/>
    <mergeCell ref="CR46:CU46"/>
    <mergeCell ref="AB48:AD48"/>
    <mergeCell ref="AI48:AL48"/>
    <mergeCell ref="AQ48:AT48"/>
    <mergeCell ref="AY48:BB48"/>
    <mergeCell ref="CJ48:CM48"/>
    <mergeCell ref="CR48:CU48"/>
    <mergeCell ref="AB50:AD50"/>
    <mergeCell ref="AI50:AL50"/>
    <mergeCell ref="AQ50:AT50"/>
    <mergeCell ref="AY50:BB50"/>
    <mergeCell ref="CJ50:CM50"/>
    <mergeCell ref="CR50:CU50"/>
    <mergeCell ref="AY52:BB52"/>
    <mergeCell ref="F55:I55"/>
    <mergeCell ref="U55:V55"/>
    <mergeCell ref="AB55:AD55"/>
    <mergeCell ref="AI55:AL55"/>
    <mergeCell ref="AQ55:AT55"/>
    <mergeCell ref="AY55:BB55"/>
    <mergeCell ref="BL55:BO55"/>
    <mergeCell ref="BT55:BW55"/>
    <mergeCell ref="CB55:CE55"/>
    <mergeCell ref="CJ55:CM55"/>
    <mergeCell ref="CR55:CU55"/>
    <mergeCell ref="AB57:AD57"/>
    <mergeCell ref="AI57:AL57"/>
    <mergeCell ref="AQ57:AT57"/>
    <mergeCell ref="AY57:BB57"/>
    <mergeCell ref="BL57:BO57"/>
    <mergeCell ref="BT57:BW57"/>
    <mergeCell ref="CB57:CE57"/>
    <mergeCell ref="CJ57:CM57"/>
    <mergeCell ref="CR57:CU57"/>
    <mergeCell ref="AB59:AD59"/>
    <mergeCell ref="AI59:AL59"/>
    <mergeCell ref="AQ59:AT59"/>
    <mergeCell ref="AY59:BB59"/>
    <mergeCell ref="BL59:BO59"/>
    <mergeCell ref="BT59:BW59"/>
    <mergeCell ref="CB59:CE59"/>
    <mergeCell ref="CJ59:CM59"/>
    <mergeCell ref="CR59:CU59"/>
    <mergeCell ref="AB61:AD61"/>
    <mergeCell ref="AI61:AL61"/>
    <mergeCell ref="AQ61:AT61"/>
    <mergeCell ref="AY61:BB61"/>
    <mergeCell ref="CJ61:CM61"/>
    <mergeCell ref="CR61:CU61"/>
    <mergeCell ref="AB63:AD63"/>
    <mergeCell ref="AI63:AL63"/>
    <mergeCell ref="AQ63:AT63"/>
    <mergeCell ref="AY63:BB63"/>
    <mergeCell ref="CJ63:CM63"/>
    <mergeCell ref="CR63:CU63"/>
    <mergeCell ref="AY65:BB65"/>
    <mergeCell ref="F68:I68"/>
    <mergeCell ref="U68:V68"/>
    <mergeCell ref="AB68:AD68"/>
    <mergeCell ref="AI68:AL68"/>
    <mergeCell ref="AQ68:AT68"/>
    <mergeCell ref="AY68:BB68"/>
    <mergeCell ref="BL68:BO68"/>
    <mergeCell ref="BT68:BW68"/>
    <mergeCell ref="CB68:CE68"/>
    <mergeCell ref="CJ68:CM68"/>
    <mergeCell ref="CR68:CU68"/>
    <mergeCell ref="AB70:AD70"/>
    <mergeCell ref="AI70:AL70"/>
    <mergeCell ref="AQ70:AT70"/>
    <mergeCell ref="AY70:BB70"/>
    <mergeCell ref="BL70:BO70"/>
    <mergeCell ref="BT70:BW70"/>
    <mergeCell ref="CB70:CE70"/>
    <mergeCell ref="CJ70:CM70"/>
    <mergeCell ref="CR70:CU70"/>
    <mergeCell ref="AB72:AD72"/>
    <mergeCell ref="AI72:AL72"/>
    <mergeCell ref="AQ72:AT72"/>
    <mergeCell ref="AY72:BB72"/>
    <mergeCell ref="BL72:BO72"/>
    <mergeCell ref="BT72:BW72"/>
    <mergeCell ref="CB72:CE72"/>
    <mergeCell ref="CJ72:CM72"/>
    <mergeCell ref="CR72:CU72"/>
    <mergeCell ref="AB74:AD74"/>
    <mergeCell ref="AI74:AL74"/>
    <mergeCell ref="AQ74:AT74"/>
    <mergeCell ref="AY74:BB74"/>
    <mergeCell ref="CJ74:CM74"/>
    <mergeCell ref="CR74:CU74"/>
    <mergeCell ref="AB76:AD76"/>
    <mergeCell ref="AI76:AL76"/>
    <mergeCell ref="AQ76:AT76"/>
    <mergeCell ref="AY76:BB76"/>
    <mergeCell ref="CJ76:CM76"/>
    <mergeCell ref="CR76:CU76"/>
    <mergeCell ref="AY78:BB78"/>
    <mergeCell ref="F81:I81"/>
    <mergeCell ref="U81:V81"/>
    <mergeCell ref="AB81:AD81"/>
    <mergeCell ref="AI81:AL81"/>
    <mergeCell ref="AQ81:AT81"/>
    <mergeCell ref="AY81:BB81"/>
    <mergeCell ref="BL81:BO81"/>
    <mergeCell ref="BT81:BW81"/>
    <mergeCell ref="CB81:CE81"/>
    <mergeCell ref="CJ81:CM81"/>
    <mergeCell ref="CR81:CU81"/>
    <mergeCell ref="AB83:AD83"/>
    <mergeCell ref="AI83:AL83"/>
    <mergeCell ref="AQ83:AT83"/>
    <mergeCell ref="AY83:BB83"/>
    <mergeCell ref="BL83:BO83"/>
    <mergeCell ref="BT83:BW83"/>
    <mergeCell ref="CB83:CE83"/>
    <mergeCell ref="CJ83:CM83"/>
    <mergeCell ref="CR83:CU83"/>
    <mergeCell ref="AB85:AD85"/>
    <mergeCell ref="AI85:AL85"/>
    <mergeCell ref="AQ85:AT85"/>
    <mergeCell ref="AY85:BB85"/>
    <mergeCell ref="BL85:BO85"/>
    <mergeCell ref="BT85:BW85"/>
    <mergeCell ref="CB85:CE85"/>
    <mergeCell ref="CJ85:CM85"/>
    <mergeCell ref="CR85:CU85"/>
    <mergeCell ref="AB87:AD87"/>
    <mergeCell ref="AI87:AL87"/>
    <mergeCell ref="AQ87:AT87"/>
    <mergeCell ref="AY87:BB87"/>
    <mergeCell ref="CJ87:CM87"/>
    <mergeCell ref="CR87:CU87"/>
    <mergeCell ref="AB89:AD89"/>
    <mergeCell ref="AI89:AL89"/>
    <mergeCell ref="AQ89:AT89"/>
    <mergeCell ref="AY89:BB89"/>
    <mergeCell ref="CJ89:CM89"/>
    <mergeCell ref="CR89:CU89"/>
    <mergeCell ref="CR94:CU94"/>
    <mergeCell ref="AB96:AD96"/>
    <mergeCell ref="AI96:AL96"/>
    <mergeCell ref="AQ96:AT96"/>
    <mergeCell ref="AY96:BB96"/>
    <mergeCell ref="BL96:BO96"/>
    <mergeCell ref="BT96:BW96"/>
    <mergeCell ref="CB96:CE96"/>
    <mergeCell ref="CJ96:CM96"/>
    <mergeCell ref="CR96:CU96"/>
    <mergeCell ref="AB94:AD94"/>
    <mergeCell ref="AI94:AL94"/>
    <mergeCell ref="AQ94:AT94"/>
    <mergeCell ref="AY94:BB94"/>
    <mergeCell ref="BL94:BO94"/>
    <mergeCell ref="BT94:BW94"/>
    <mergeCell ref="CJ100:CM100"/>
    <mergeCell ref="CR100:CU100"/>
    <mergeCell ref="AB102:AD102"/>
    <mergeCell ref="AI102:AL102"/>
    <mergeCell ref="AQ102:AT102"/>
    <mergeCell ref="AY102:BB102"/>
    <mergeCell ref="CJ102:CM102"/>
    <mergeCell ref="CR102:CU102"/>
    <mergeCell ref="BJ27:BJ106"/>
    <mergeCell ref="BR27:BR106"/>
    <mergeCell ref="BZ27:BZ106"/>
    <mergeCell ref="CH27:CH106"/>
    <mergeCell ref="CP27:CP106"/>
    <mergeCell ref="AB98:AD98"/>
    <mergeCell ref="AI98:AL98"/>
    <mergeCell ref="AQ98:AT98"/>
    <mergeCell ref="AY98:BB98"/>
    <mergeCell ref="BL98:BO98"/>
    <mergeCell ref="BT98:BW98"/>
    <mergeCell ref="CB98:CE98"/>
    <mergeCell ref="CJ98:CM98"/>
    <mergeCell ref="CR98:CU98"/>
    <mergeCell ref="CB94:CE94"/>
    <mergeCell ref="CJ94:CM94"/>
    <mergeCell ref="A109:E111"/>
    <mergeCell ref="AY104:BB104"/>
    <mergeCell ref="F107:I107"/>
    <mergeCell ref="M107:R107"/>
    <mergeCell ref="A9:A13"/>
    <mergeCell ref="AO9:AO13"/>
    <mergeCell ref="A15:A19"/>
    <mergeCell ref="A21:A25"/>
    <mergeCell ref="S9:S15"/>
    <mergeCell ref="AW9:AW15"/>
    <mergeCell ref="S17:S25"/>
    <mergeCell ref="A27:A106"/>
    <mergeCell ref="S27:S106"/>
    <mergeCell ref="Y27:Y106"/>
    <mergeCell ref="AG27:AG106"/>
    <mergeCell ref="AO27:AO106"/>
    <mergeCell ref="AW27:AW106"/>
    <mergeCell ref="AB100:AD100"/>
    <mergeCell ref="AI100:AL100"/>
    <mergeCell ref="AQ100:AT100"/>
    <mergeCell ref="AY100:BB100"/>
    <mergeCell ref="AY91:BB91"/>
    <mergeCell ref="F94:I94"/>
    <mergeCell ref="U94:V94"/>
  </mergeCells>
  <phoneticPr fontId="1"/>
  <dataValidations count="1">
    <dataValidation type="list" allowBlank="1" showInputMessage="1" showErrorMessage="1" sqref="M42">
      <formula1>"している,していない"</formula1>
    </dataValidation>
  </dataValidations>
  <pageMargins left="0.25" right="0.25" top="0.75" bottom="0.75" header="0.3" footer="0.3"/>
  <pageSetup paperSize="9" scale="88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-0.249977111117893"/>
    <pageSetUpPr fitToPage="1"/>
  </sheetPr>
  <dimension ref="B1:BL23"/>
  <sheetViews>
    <sheetView showGridLines="0" zoomScale="90" zoomScaleNormal="90" zoomScaleSheetLayoutView="130" workbookViewId="0"/>
  </sheetViews>
  <sheetFormatPr defaultColWidth="3.3984375" defaultRowHeight="20.100000000000001" customHeight="1"/>
  <cols>
    <col min="1" max="1" width="0.8984375" style="1" customWidth="1"/>
    <col min="2" max="4" width="3.3984375" style="1"/>
    <col min="5" max="5" width="0.8984375" style="1" customWidth="1"/>
    <col min="6" max="6" width="3.3984375" style="1"/>
    <col min="7" max="7" width="0.8984375" style="1" customWidth="1"/>
    <col min="8" max="12" width="3.3984375" style="1"/>
    <col min="13" max="13" width="1.69921875" style="1" customWidth="1"/>
    <col min="14" max="18" width="3.3984375" style="1"/>
    <col min="19" max="19" width="1.69921875" style="1" customWidth="1"/>
    <col min="20" max="24" width="3.3984375" style="1"/>
    <col min="25" max="25" width="1.69921875" style="1" customWidth="1"/>
    <col min="26" max="32" width="3.3984375" style="1"/>
    <col min="33" max="33" width="0.8984375" style="1" customWidth="1"/>
    <col min="34" max="38" width="3.3984375" style="1"/>
    <col min="39" max="39" width="1.69921875" style="1" customWidth="1"/>
    <col min="40" max="44" width="3.3984375" style="1"/>
    <col min="45" max="45" width="1.69921875" style="1" customWidth="1"/>
    <col min="46" max="50" width="3.3984375" style="1"/>
    <col min="51" max="51" width="1.69921875" style="1" customWidth="1"/>
    <col min="52" max="58" width="3.3984375" style="1"/>
    <col min="59" max="59" width="0.8984375" style="1" customWidth="1"/>
    <col min="60" max="16384" width="3.3984375" style="1"/>
  </cols>
  <sheetData>
    <row r="1" spans="2:64" ht="6" customHeight="1"/>
    <row r="2" spans="2:64" ht="20.100000000000001" customHeight="1">
      <c r="H2" s="191" t="s">
        <v>154</v>
      </c>
      <c r="I2" s="191"/>
      <c r="J2" s="191"/>
      <c r="K2" s="191"/>
      <c r="L2" s="191"/>
      <c r="N2" s="191" t="s">
        <v>63</v>
      </c>
      <c r="O2" s="191"/>
      <c r="P2" s="191"/>
      <c r="Q2" s="191"/>
      <c r="R2" s="191"/>
      <c r="T2" s="191" t="s">
        <v>122</v>
      </c>
      <c r="U2" s="191"/>
      <c r="V2" s="191"/>
      <c r="W2" s="191"/>
      <c r="X2" s="191"/>
      <c r="Z2" s="191" t="s">
        <v>171</v>
      </c>
      <c r="AA2" s="191"/>
      <c r="AB2" s="191"/>
      <c r="AC2" s="191"/>
      <c r="AD2" s="191"/>
      <c r="AH2" s="191" t="s">
        <v>154</v>
      </c>
      <c r="AI2" s="191"/>
      <c r="AJ2" s="191"/>
      <c r="AK2" s="191"/>
      <c r="AL2" s="191"/>
      <c r="AN2" s="191" t="s">
        <v>63</v>
      </c>
      <c r="AO2" s="191"/>
      <c r="AP2" s="191"/>
      <c r="AQ2" s="191"/>
      <c r="AR2" s="191"/>
      <c r="AT2" s="191" t="s">
        <v>122</v>
      </c>
      <c r="AU2" s="191"/>
      <c r="AV2" s="191"/>
      <c r="AW2" s="191"/>
      <c r="AX2" s="191"/>
      <c r="AY2" s="9"/>
      <c r="AZ2" s="191" t="s">
        <v>171</v>
      </c>
      <c r="BA2" s="191"/>
      <c r="BB2" s="191"/>
      <c r="BC2" s="191"/>
      <c r="BD2" s="191"/>
      <c r="BE2" s="9"/>
      <c r="BH2" s="9"/>
    </row>
    <row r="3" spans="2:64" ht="6" customHeight="1">
      <c r="B3" s="11"/>
      <c r="C3" s="11"/>
      <c r="D3" s="11"/>
      <c r="F3" s="172" t="s">
        <v>18</v>
      </c>
      <c r="H3" s="11"/>
      <c r="I3" s="11"/>
      <c r="J3" s="11"/>
      <c r="K3" s="11"/>
      <c r="L3" s="11"/>
      <c r="N3" s="11"/>
      <c r="O3" s="11"/>
      <c r="P3" s="11"/>
      <c r="Q3" s="11"/>
      <c r="R3" s="11"/>
      <c r="T3" s="11"/>
      <c r="U3" s="11"/>
      <c r="V3" s="11"/>
      <c r="W3" s="11"/>
      <c r="X3" s="11"/>
      <c r="Z3" s="11"/>
      <c r="AA3" s="11"/>
      <c r="AB3" s="11"/>
      <c r="AC3" s="11"/>
      <c r="AD3" s="11"/>
      <c r="AF3" s="172" t="s">
        <v>19</v>
      </c>
      <c r="AH3" s="11"/>
      <c r="AI3" s="11"/>
      <c r="AJ3" s="11"/>
      <c r="AK3" s="11"/>
      <c r="AL3" s="11"/>
      <c r="AN3" s="11"/>
      <c r="AO3" s="11"/>
      <c r="AP3" s="11"/>
      <c r="AQ3" s="11"/>
      <c r="AR3" s="11"/>
      <c r="AT3" s="11"/>
      <c r="AU3" s="11"/>
      <c r="AV3" s="11"/>
      <c r="AW3" s="11"/>
      <c r="AX3" s="11"/>
      <c r="AZ3" s="11"/>
      <c r="BA3" s="11"/>
      <c r="BB3" s="11"/>
      <c r="BC3" s="11"/>
      <c r="BD3" s="11"/>
      <c r="BF3" s="172" t="s">
        <v>22</v>
      </c>
      <c r="BH3" s="11"/>
      <c r="BI3" s="11"/>
      <c r="BJ3" s="11"/>
      <c r="BK3" s="11"/>
      <c r="BL3" s="11"/>
    </row>
    <row r="4" spans="2:64" ht="6" customHeight="1">
      <c r="B4" s="12"/>
      <c r="C4" s="12"/>
      <c r="D4" s="12"/>
      <c r="F4" s="172"/>
      <c r="H4" s="12"/>
      <c r="I4" s="12"/>
      <c r="J4" s="12"/>
      <c r="K4" s="12"/>
      <c r="L4" s="12"/>
      <c r="N4" s="12"/>
      <c r="O4" s="12"/>
      <c r="P4" s="12"/>
      <c r="Q4" s="12"/>
      <c r="R4" s="12"/>
      <c r="T4" s="12"/>
      <c r="U4" s="12"/>
      <c r="V4" s="12"/>
      <c r="W4" s="12"/>
      <c r="X4" s="12"/>
      <c r="Z4" s="12"/>
      <c r="AA4" s="12"/>
      <c r="AB4" s="12"/>
      <c r="AC4" s="12"/>
      <c r="AD4" s="12"/>
      <c r="AF4" s="172"/>
      <c r="AH4" s="12"/>
      <c r="AI4" s="12"/>
      <c r="AJ4" s="12"/>
      <c r="AK4" s="12"/>
      <c r="AL4" s="12"/>
      <c r="AN4" s="12"/>
      <c r="AO4" s="12"/>
      <c r="AP4" s="12"/>
      <c r="AQ4" s="12"/>
      <c r="AR4" s="12"/>
      <c r="AT4" s="12"/>
      <c r="AU4" s="12"/>
      <c r="AV4" s="12"/>
      <c r="AW4" s="12"/>
      <c r="AX4" s="12"/>
      <c r="AZ4" s="12"/>
      <c r="BA4" s="12"/>
      <c r="BB4" s="12"/>
      <c r="BC4" s="12"/>
      <c r="BD4" s="12"/>
      <c r="BF4" s="172"/>
      <c r="BH4" s="12"/>
      <c r="BI4" s="12"/>
      <c r="BJ4" s="12"/>
      <c r="BK4" s="12"/>
      <c r="BL4" s="12"/>
    </row>
    <row r="5" spans="2:64" ht="20.100000000000001" customHeight="1">
      <c r="B5" s="9" t="s">
        <v>24</v>
      </c>
      <c r="F5" s="172"/>
      <c r="H5" s="175">
        <f>国保税試算!AQ31</f>
        <v>0</v>
      </c>
      <c r="I5" s="175"/>
      <c r="J5" s="175"/>
      <c r="K5" s="175"/>
      <c r="L5" s="10" t="s">
        <v>11</v>
      </c>
      <c r="N5" s="175">
        <f>国保税試算!AQ33</f>
        <v>0</v>
      </c>
      <c r="O5" s="175"/>
      <c r="P5" s="175"/>
      <c r="Q5" s="175"/>
      <c r="R5" s="10" t="s">
        <v>11</v>
      </c>
      <c r="T5" s="175">
        <f>国保税試算!AQ35</f>
        <v>0</v>
      </c>
      <c r="U5" s="175"/>
      <c r="V5" s="175"/>
      <c r="W5" s="175"/>
      <c r="X5" s="10" t="s">
        <v>11</v>
      </c>
      <c r="Z5" s="175">
        <f>国保税試算!AQ37</f>
        <v>0</v>
      </c>
      <c r="AA5" s="175"/>
      <c r="AB5" s="175"/>
      <c r="AC5" s="175"/>
      <c r="AD5" s="10" t="s">
        <v>11</v>
      </c>
      <c r="AF5" s="172"/>
      <c r="AH5" s="175">
        <f>国保税試算!CJ31</f>
        <v>0</v>
      </c>
      <c r="AI5" s="175"/>
      <c r="AJ5" s="175"/>
      <c r="AK5" s="175"/>
      <c r="AL5" s="10" t="s">
        <v>11</v>
      </c>
      <c r="AN5" s="175">
        <f>国保税試算!CJ33</f>
        <v>0</v>
      </c>
      <c r="AO5" s="175"/>
      <c r="AP5" s="175"/>
      <c r="AQ5" s="175"/>
      <c r="AR5" s="10" t="s">
        <v>11</v>
      </c>
      <c r="AT5" s="175">
        <f>国保税試算!CJ35</f>
        <v>0</v>
      </c>
      <c r="AU5" s="175"/>
      <c r="AV5" s="175"/>
      <c r="AW5" s="175"/>
      <c r="AX5" s="10" t="s">
        <v>11</v>
      </c>
      <c r="AZ5" s="175">
        <f>国保税試算!CJ37</f>
        <v>0</v>
      </c>
      <c r="BA5" s="175"/>
      <c r="BB5" s="175"/>
      <c r="BC5" s="175"/>
      <c r="BD5" s="10" t="s">
        <v>11</v>
      </c>
      <c r="BF5" s="172"/>
      <c r="BH5" s="175">
        <f>H5+N5+T5+Z5+AH5+AN5+AT5+AZ5</f>
        <v>0</v>
      </c>
      <c r="BI5" s="175"/>
      <c r="BJ5" s="175"/>
      <c r="BK5" s="175"/>
      <c r="BL5" s="10" t="s">
        <v>11</v>
      </c>
    </row>
    <row r="6" spans="2:64" ht="6" customHeight="1">
      <c r="B6" s="11"/>
      <c r="C6" s="11"/>
      <c r="D6" s="11"/>
      <c r="F6" s="172"/>
      <c r="H6" s="27"/>
      <c r="I6" s="27"/>
      <c r="J6" s="27"/>
      <c r="K6" s="27"/>
      <c r="L6" s="11"/>
      <c r="N6" s="11"/>
      <c r="O6" s="11"/>
      <c r="P6" s="11"/>
      <c r="Q6" s="11"/>
      <c r="R6" s="11"/>
      <c r="T6" s="11"/>
      <c r="U6" s="11"/>
      <c r="V6" s="11"/>
      <c r="W6" s="11"/>
      <c r="X6" s="11"/>
      <c r="Z6" s="11"/>
      <c r="AA6" s="11"/>
      <c r="AB6" s="11"/>
      <c r="AC6" s="11"/>
      <c r="AD6" s="11"/>
      <c r="AF6" s="172"/>
      <c r="AH6" s="27"/>
      <c r="AI6" s="27"/>
      <c r="AJ6" s="27"/>
      <c r="AK6" s="27"/>
      <c r="AL6" s="11"/>
      <c r="AN6" s="11"/>
      <c r="AO6" s="11"/>
      <c r="AP6" s="11"/>
      <c r="AQ6" s="11"/>
      <c r="AR6" s="11"/>
      <c r="AT6" s="11"/>
      <c r="AU6" s="11"/>
      <c r="AV6" s="11"/>
      <c r="AW6" s="11"/>
      <c r="AX6" s="11"/>
      <c r="AZ6" s="11"/>
      <c r="BA6" s="11"/>
      <c r="BB6" s="11"/>
      <c r="BC6" s="11"/>
      <c r="BD6" s="11"/>
      <c r="BF6" s="172"/>
      <c r="BH6" s="27"/>
      <c r="BI6" s="27"/>
      <c r="BJ6" s="27"/>
      <c r="BK6" s="27"/>
      <c r="BL6" s="11"/>
    </row>
    <row r="7" spans="2:64" ht="6" customHeight="1">
      <c r="B7" s="12"/>
      <c r="C7" s="12"/>
      <c r="D7" s="12"/>
      <c r="F7" s="172"/>
      <c r="H7" s="28"/>
      <c r="I7" s="28"/>
      <c r="J7" s="28"/>
      <c r="K7" s="28"/>
      <c r="L7" s="12"/>
      <c r="N7" s="12"/>
      <c r="O7" s="12"/>
      <c r="P7" s="12"/>
      <c r="Q7" s="12"/>
      <c r="R7" s="12"/>
      <c r="T7" s="12"/>
      <c r="U7" s="12"/>
      <c r="V7" s="12"/>
      <c r="W7" s="12"/>
      <c r="X7" s="12"/>
      <c r="Z7" s="12"/>
      <c r="AA7" s="12"/>
      <c r="AB7" s="12"/>
      <c r="AC7" s="12"/>
      <c r="AD7" s="12"/>
      <c r="AF7" s="172"/>
      <c r="AH7" s="28"/>
      <c r="AI7" s="28"/>
      <c r="AJ7" s="28"/>
      <c r="AK7" s="28"/>
      <c r="AL7" s="12"/>
      <c r="AN7" s="12"/>
      <c r="AO7" s="12"/>
      <c r="AP7" s="12"/>
      <c r="AQ7" s="12"/>
      <c r="AR7" s="12"/>
      <c r="AT7" s="12"/>
      <c r="AU7" s="12"/>
      <c r="AV7" s="12"/>
      <c r="AW7" s="12"/>
      <c r="AX7" s="12"/>
      <c r="AZ7" s="12"/>
      <c r="BA7" s="12"/>
      <c r="BB7" s="12"/>
      <c r="BC7" s="12"/>
      <c r="BD7" s="12"/>
      <c r="BF7" s="172"/>
      <c r="BH7" s="28"/>
      <c r="BI7" s="28"/>
      <c r="BJ7" s="28"/>
      <c r="BK7" s="28"/>
      <c r="BL7" s="12"/>
    </row>
    <row r="8" spans="2:64" ht="20.100000000000001" customHeight="1">
      <c r="B8" s="9" t="s">
        <v>6</v>
      </c>
      <c r="F8" s="172"/>
      <c r="H8" s="175">
        <f>国保税試算!AQ44</f>
        <v>0</v>
      </c>
      <c r="I8" s="175"/>
      <c r="J8" s="175"/>
      <c r="K8" s="175"/>
      <c r="L8" s="10" t="s">
        <v>11</v>
      </c>
      <c r="N8" s="175">
        <f>国保税試算!AQ46</f>
        <v>0</v>
      </c>
      <c r="O8" s="175"/>
      <c r="P8" s="175"/>
      <c r="Q8" s="175"/>
      <c r="R8" s="10" t="s">
        <v>11</v>
      </c>
      <c r="T8" s="175">
        <f>国保税試算!AQ48</f>
        <v>0</v>
      </c>
      <c r="U8" s="175"/>
      <c r="V8" s="175"/>
      <c r="W8" s="175"/>
      <c r="X8" s="10" t="s">
        <v>11</v>
      </c>
      <c r="Z8" s="175">
        <f>国保税試算!AQ50</f>
        <v>0</v>
      </c>
      <c r="AA8" s="175"/>
      <c r="AB8" s="175"/>
      <c r="AC8" s="175"/>
      <c r="AD8" s="10" t="s">
        <v>11</v>
      </c>
      <c r="AF8" s="172"/>
      <c r="AH8" s="175">
        <f>国保税試算!CJ44</f>
        <v>0</v>
      </c>
      <c r="AI8" s="175"/>
      <c r="AJ8" s="175"/>
      <c r="AK8" s="175"/>
      <c r="AL8" s="10" t="s">
        <v>11</v>
      </c>
      <c r="AN8" s="175">
        <f>国保税試算!CJ46</f>
        <v>0</v>
      </c>
      <c r="AO8" s="175"/>
      <c r="AP8" s="175"/>
      <c r="AQ8" s="175"/>
      <c r="AR8" s="10" t="s">
        <v>11</v>
      </c>
      <c r="AT8" s="175">
        <f>国保税試算!CJ48</f>
        <v>0</v>
      </c>
      <c r="AU8" s="175"/>
      <c r="AV8" s="175"/>
      <c r="AW8" s="175"/>
      <c r="AX8" s="10" t="s">
        <v>11</v>
      </c>
      <c r="AZ8" s="175">
        <f>国保税試算!CJ50</f>
        <v>0</v>
      </c>
      <c r="BA8" s="175"/>
      <c r="BB8" s="175"/>
      <c r="BC8" s="175"/>
      <c r="BD8" s="10" t="s">
        <v>11</v>
      </c>
      <c r="BF8" s="172"/>
      <c r="BH8" s="175">
        <f>H8+N8+T8+Z8+AH8+AN8+AT8+AZ8</f>
        <v>0</v>
      </c>
      <c r="BI8" s="175"/>
      <c r="BJ8" s="175"/>
      <c r="BK8" s="175"/>
      <c r="BL8" s="10" t="s">
        <v>11</v>
      </c>
    </row>
    <row r="9" spans="2:64" ht="6" customHeight="1">
      <c r="B9" s="11"/>
      <c r="C9" s="11"/>
      <c r="D9" s="11"/>
      <c r="F9" s="172"/>
      <c r="H9" s="27"/>
      <c r="I9" s="27"/>
      <c r="J9" s="27"/>
      <c r="K9" s="27"/>
      <c r="L9" s="11"/>
      <c r="N9" s="11"/>
      <c r="O9" s="11"/>
      <c r="P9" s="11"/>
      <c r="Q9" s="11"/>
      <c r="R9" s="11"/>
      <c r="T9" s="11"/>
      <c r="U9" s="11"/>
      <c r="V9" s="11"/>
      <c r="W9" s="11"/>
      <c r="X9" s="11"/>
      <c r="Z9" s="11"/>
      <c r="AA9" s="11"/>
      <c r="AB9" s="11"/>
      <c r="AC9" s="11"/>
      <c r="AD9" s="11"/>
      <c r="AF9" s="172"/>
      <c r="AH9" s="27"/>
      <c r="AI9" s="27"/>
      <c r="AJ9" s="27"/>
      <c r="AK9" s="27"/>
      <c r="AL9" s="11"/>
      <c r="AN9" s="11"/>
      <c r="AO9" s="11"/>
      <c r="AP9" s="11"/>
      <c r="AQ9" s="11"/>
      <c r="AR9" s="11"/>
      <c r="AT9" s="11"/>
      <c r="AU9" s="11"/>
      <c r="AV9" s="11"/>
      <c r="AW9" s="11"/>
      <c r="AX9" s="11"/>
      <c r="AZ9" s="11"/>
      <c r="BA9" s="11"/>
      <c r="BB9" s="11"/>
      <c r="BC9" s="11"/>
      <c r="BD9" s="11"/>
      <c r="BF9" s="172"/>
      <c r="BH9" s="27"/>
      <c r="BI9" s="27"/>
      <c r="BJ9" s="27"/>
      <c r="BK9" s="27"/>
      <c r="BL9" s="11"/>
    </row>
    <row r="10" spans="2:64" ht="6" customHeight="1">
      <c r="B10" s="12"/>
      <c r="C10" s="12"/>
      <c r="D10" s="12"/>
      <c r="F10" s="172"/>
      <c r="H10" s="28"/>
      <c r="I10" s="28"/>
      <c r="J10" s="28"/>
      <c r="K10" s="28"/>
      <c r="L10" s="12"/>
      <c r="N10" s="12"/>
      <c r="O10" s="12"/>
      <c r="P10" s="12"/>
      <c r="Q10" s="12"/>
      <c r="R10" s="12"/>
      <c r="T10" s="12"/>
      <c r="U10" s="12"/>
      <c r="V10" s="12"/>
      <c r="W10" s="12"/>
      <c r="X10" s="12"/>
      <c r="Z10" s="12"/>
      <c r="AA10" s="12"/>
      <c r="AB10" s="12"/>
      <c r="AC10" s="12"/>
      <c r="AD10" s="12"/>
      <c r="AF10" s="172"/>
      <c r="AH10" s="28"/>
      <c r="AI10" s="28"/>
      <c r="AJ10" s="28"/>
      <c r="AK10" s="28"/>
      <c r="AL10" s="12"/>
      <c r="AN10" s="12"/>
      <c r="AO10" s="12"/>
      <c r="AP10" s="12"/>
      <c r="AQ10" s="12"/>
      <c r="AR10" s="12"/>
      <c r="AT10" s="12"/>
      <c r="AU10" s="12"/>
      <c r="AV10" s="12"/>
      <c r="AW10" s="12"/>
      <c r="AX10" s="12"/>
      <c r="AZ10" s="12"/>
      <c r="BA10" s="12"/>
      <c r="BB10" s="12"/>
      <c r="BC10" s="12"/>
      <c r="BD10" s="12"/>
      <c r="BF10" s="172"/>
      <c r="BH10" s="28"/>
      <c r="BI10" s="28"/>
      <c r="BJ10" s="28"/>
      <c r="BK10" s="28"/>
      <c r="BL10" s="12"/>
    </row>
    <row r="11" spans="2:64" ht="20.100000000000001" customHeight="1">
      <c r="B11" s="9" t="s">
        <v>25</v>
      </c>
      <c r="F11" s="172"/>
      <c r="H11" s="175">
        <f>国保税試算!AQ57</f>
        <v>0</v>
      </c>
      <c r="I11" s="175"/>
      <c r="J11" s="175"/>
      <c r="K11" s="175"/>
      <c r="L11" s="10" t="s">
        <v>11</v>
      </c>
      <c r="N11" s="175">
        <f>国保税試算!AQ59</f>
        <v>0</v>
      </c>
      <c r="O11" s="175"/>
      <c r="P11" s="175"/>
      <c r="Q11" s="175"/>
      <c r="R11" s="10" t="s">
        <v>11</v>
      </c>
      <c r="T11" s="175">
        <f>国保税試算!AQ61</f>
        <v>0</v>
      </c>
      <c r="U11" s="175"/>
      <c r="V11" s="175"/>
      <c r="W11" s="175"/>
      <c r="X11" s="10" t="s">
        <v>11</v>
      </c>
      <c r="Z11" s="175">
        <f>国保税試算!AQ63</f>
        <v>0</v>
      </c>
      <c r="AA11" s="175"/>
      <c r="AB11" s="175"/>
      <c r="AC11" s="175"/>
      <c r="AD11" s="10" t="s">
        <v>11</v>
      </c>
      <c r="AF11" s="172"/>
      <c r="AH11" s="175">
        <f>国保税試算!CJ57</f>
        <v>0</v>
      </c>
      <c r="AI11" s="175"/>
      <c r="AJ11" s="175"/>
      <c r="AK11" s="175"/>
      <c r="AL11" s="10" t="s">
        <v>11</v>
      </c>
      <c r="AN11" s="175">
        <f>国保税試算!CJ59</f>
        <v>0</v>
      </c>
      <c r="AO11" s="175"/>
      <c r="AP11" s="175"/>
      <c r="AQ11" s="175"/>
      <c r="AR11" s="10" t="s">
        <v>11</v>
      </c>
      <c r="AT11" s="175">
        <f>国保税試算!CJ61</f>
        <v>0</v>
      </c>
      <c r="AU11" s="175"/>
      <c r="AV11" s="175"/>
      <c r="AW11" s="175"/>
      <c r="AX11" s="10" t="s">
        <v>11</v>
      </c>
      <c r="AZ11" s="175">
        <f>国保税試算!CJ63</f>
        <v>0</v>
      </c>
      <c r="BA11" s="175"/>
      <c r="BB11" s="175"/>
      <c r="BC11" s="175"/>
      <c r="BD11" s="10" t="s">
        <v>11</v>
      </c>
      <c r="BF11" s="172"/>
      <c r="BH11" s="175">
        <f>H11+N11+T11+Z11+AH11+AN11+AT11+AZ11</f>
        <v>0</v>
      </c>
      <c r="BI11" s="175"/>
      <c r="BJ11" s="175"/>
      <c r="BK11" s="175"/>
      <c r="BL11" s="10" t="s">
        <v>11</v>
      </c>
    </row>
    <row r="12" spans="2:64" ht="6" customHeight="1">
      <c r="B12" s="11"/>
      <c r="C12" s="11"/>
      <c r="D12" s="11"/>
      <c r="F12" s="172"/>
      <c r="H12" s="27"/>
      <c r="I12" s="27"/>
      <c r="J12" s="27"/>
      <c r="K12" s="27"/>
      <c r="L12" s="11"/>
      <c r="N12" s="11"/>
      <c r="O12" s="11"/>
      <c r="P12" s="11"/>
      <c r="Q12" s="11"/>
      <c r="R12" s="11"/>
      <c r="T12" s="11"/>
      <c r="U12" s="11"/>
      <c r="V12" s="11"/>
      <c r="W12" s="11"/>
      <c r="X12" s="11"/>
      <c r="Z12" s="11"/>
      <c r="AA12" s="11"/>
      <c r="AB12" s="11"/>
      <c r="AC12" s="11"/>
      <c r="AD12" s="11"/>
      <c r="AF12" s="172"/>
      <c r="AH12" s="27"/>
      <c r="AI12" s="27"/>
      <c r="AJ12" s="27"/>
      <c r="AK12" s="27"/>
      <c r="AL12" s="11"/>
      <c r="AN12" s="11"/>
      <c r="AO12" s="11"/>
      <c r="AP12" s="11"/>
      <c r="AQ12" s="11"/>
      <c r="AR12" s="11"/>
      <c r="AT12" s="11"/>
      <c r="AU12" s="11"/>
      <c r="AV12" s="11"/>
      <c r="AW12" s="11"/>
      <c r="AX12" s="11"/>
      <c r="AZ12" s="11"/>
      <c r="BA12" s="11"/>
      <c r="BB12" s="11"/>
      <c r="BC12" s="11"/>
      <c r="BD12" s="11"/>
      <c r="BF12" s="172"/>
      <c r="BH12" s="27"/>
      <c r="BI12" s="27"/>
      <c r="BJ12" s="27"/>
      <c r="BK12" s="27"/>
      <c r="BL12" s="11"/>
    </row>
    <row r="13" spans="2:64" ht="6" customHeight="1">
      <c r="B13" s="12"/>
      <c r="C13" s="12"/>
      <c r="D13" s="12"/>
      <c r="F13" s="172"/>
      <c r="H13" s="28"/>
      <c r="I13" s="28"/>
      <c r="J13" s="28"/>
      <c r="K13" s="28"/>
      <c r="L13" s="12"/>
      <c r="N13" s="12"/>
      <c r="O13" s="12"/>
      <c r="P13" s="12"/>
      <c r="Q13" s="12"/>
      <c r="R13" s="12"/>
      <c r="T13" s="12"/>
      <c r="U13" s="12"/>
      <c r="V13" s="12"/>
      <c r="W13" s="12"/>
      <c r="X13" s="12"/>
      <c r="Z13" s="12"/>
      <c r="AA13" s="12"/>
      <c r="AB13" s="12"/>
      <c r="AC13" s="12"/>
      <c r="AD13" s="12"/>
      <c r="AF13" s="172"/>
      <c r="AH13" s="28"/>
      <c r="AI13" s="28"/>
      <c r="AJ13" s="28"/>
      <c r="AK13" s="28"/>
      <c r="AL13" s="12"/>
      <c r="AN13" s="12"/>
      <c r="AO13" s="12"/>
      <c r="AP13" s="12"/>
      <c r="AQ13" s="12"/>
      <c r="AR13" s="12"/>
      <c r="AT13" s="12"/>
      <c r="AU13" s="12"/>
      <c r="AV13" s="12"/>
      <c r="AW13" s="12"/>
      <c r="AX13" s="12"/>
      <c r="AZ13" s="12"/>
      <c r="BA13" s="12"/>
      <c r="BB13" s="12"/>
      <c r="BC13" s="12"/>
      <c r="BD13" s="12"/>
      <c r="BF13" s="172"/>
      <c r="BH13" s="28"/>
      <c r="BI13" s="28"/>
      <c r="BJ13" s="28"/>
      <c r="BK13" s="28"/>
      <c r="BL13" s="12"/>
    </row>
    <row r="14" spans="2:64" ht="20.100000000000001" customHeight="1">
      <c r="B14" s="9" t="s">
        <v>5</v>
      </c>
      <c r="F14" s="172"/>
      <c r="H14" s="175">
        <f>国保税試算!AQ70</f>
        <v>0</v>
      </c>
      <c r="I14" s="175"/>
      <c r="J14" s="175"/>
      <c r="K14" s="175"/>
      <c r="L14" s="10" t="s">
        <v>11</v>
      </c>
      <c r="N14" s="175">
        <f>国保税試算!AQ72</f>
        <v>0</v>
      </c>
      <c r="O14" s="175"/>
      <c r="P14" s="175"/>
      <c r="Q14" s="175"/>
      <c r="R14" s="10" t="s">
        <v>11</v>
      </c>
      <c r="T14" s="175">
        <f>国保税試算!AQ74</f>
        <v>0</v>
      </c>
      <c r="U14" s="175"/>
      <c r="V14" s="175"/>
      <c r="W14" s="175"/>
      <c r="X14" s="10" t="s">
        <v>11</v>
      </c>
      <c r="Z14" s="175">
        <f>国保税試算!AQ76</f>
        <v>0</v>
      </c>
      <c r="AA14" s="175"/>
      <c r="AB14" s="175"/>
      <c r="AC14" s="175"/>
      <c r="AD14" s="10" t="s">
        <v>11</v>
      </c>
      <c r="AF14" s="172"/>
      <c r="AH14" s="175">
        <f>国保税試算!CJ70</f>
        <v>0</v>
      </c>
      <c r="AI14" s="175"/>
      <c r="AJ14" s="175"/>
      <c r="AK14" s="175"/>
      <c r="AL14" s="10" t="s">
        <v>11</v>
      </c>
      <c r="AN14" s="175">
        <f>国保税試算!CJ72</f>
        <v>0</v>
      </c>
      <c r="AO14" s="175"/>
      <c r="AP14" s="175"/>
      <c r="AQ14" s="175"/>
      <c r="AR14" s="10" t="s">
        <v>11</v>
      </c>
      <c r="AT14" s="175">
        <f>国保税試算!CJ74</f>
        <v>0</v>
      </c>
      <c r="AU14" s="175"/>
      <c r="AV14" s="175"/>
      <c r="AW14" s="175"/>
      <c r="AX14" s="10" t="s">
        <v>11</v>
      </c>
      <c r="AZ14" s="175">
        <f>国保税試算!CJ76</f>
        <v>0</v>
      </c>
      <c r="BA14" s="175"/>
      <c r="BB14" s="175"/>
      <c r="BC14" s="175"/>
      <c r="BD14" s="10" t="s">
        <v>11</v>
      </c>
      <c r="BF14" s="172"/>
      <c r="BH14" s="175">
        <f>H14+N14+T14+Z14+AH14+AN14+AT14+AZ14</f>
        <v>0</v>
      </c>
      <c r="BI14" s="175"/>
      <c r="BJ14" s="175"/>
      <c r="BK14" s="175"/>
      <c r="BL14" s="10" t="s">
        <v>11</v>
      </c>
    </row>
    <row r="15" spans="2:64" ht="6" customHeight="1">
      <c r="B15" s="11"/>
      <c r="C15" s="11"/>
      <c r="D15" s="11"/>
      <c r="F15" s="172"/>
      <c r="H15" s="27"/>
      <c r="I15" s="27"/>
      <c r="J15" s="27"/>
      <c r="K15" s="27"/>
      <c r="L15" s="11"/>
      <c r="N15" s="11"/>
      <c r="O15" s="11"/>
      <c r="P15" s="11"/>
      <c r="Q15" s="11"/>
      <c r="R15" s="11"/>
      <c r="T15" s="11"/>
      <c r="U15" s="11"/>
      <c r="V15" s="11"/>
      <c r="W15" s="11"/>
      <c r="X15" s="11"/>
      <c r="Z15" s="11"/>
      <c r="AA15" s="11"/>
      <c r="AB15" s="11"/>
      <c r="AC15" s="11"/>
      <c r="AD15" s="11"/>
      <c r="AF15" s="172"/>
      <c r="AH15" s="27"/>
      <c r="AI15" s="27"/>
      <c r="AJ15" s="27"/>
      <c r="AK15" s="27"/>
      <c r="AL15" s="11"/>
      <c r="AN15" s="11"/>
      <c r="AO15" s="11"/>
      <c r="AP15" s="11"/>
      <c r="AQ15" s="11"/>
      <c r="AR15" s="11"/>
      <c r="AT15" s="11"/>
      <c r="AU15" s="11"/>
      <c r="AV15" s="11"/>
      <c r="AW15" s="11"/>
      <c r="AX15" s="11"/>
      <c r="AZ15" s="11"/>
      <c r="BA15" s="11"/>
      <c r="BB15" s="11"/>
      <c r="BC15" s="11"/>
      <c r="BD15" s="11"/>
      <c r="BF15" s="172"/>
      <c r="BH15" s="27"/>
      <c r="BI15" s="27"/>
      <c r="BJ15" s="27"/>
      <c r="BK15" s="27"/>
      <c r="BL15" s="11"/>
    </row>
    <row r="16" spans="2:64" ht="6" customHeight="1">
      <c r="B16" s="12"/>
      <c r="C16" s="12"/>
      <c r="D16" s="12"/>
      <c r="F16" s="172"/>
      <c r="H16" s="28"/>
      <c r="I16" s="28"/>
      <c r="J16" s="28"/>
      <c r="K16" s="28"/>
      <c r="L16" s="12"/>
      <c r="N16" s="12"/>
      <c r="O16" s="12"/>
      <c r="P16" s="12"/>
      <c r="Q16" s="12"/>
      <c r="R16" s="12"/>
      <c r="T16" s="12"/>
      <c r="U16" s="12"/>
      <c r="V16" s="12"/>
      <c r="W16" s="12"/>
      <c r="X16" s="12"/>
      <c r="Z16" s="12"/>
      <c r="AA16" s="12"/>
      <c r="AB16" s="12"/>
      <c r="AC16" s="12"/>
      <c r="AD16" s="12"/>
      <c r="AF16" s="172"/>
      <c r="AH16" s="28"/>
      <c r="AI16" s="28"/>
      <c r="AJ16" s="28"/>
      <c r="AK16" s="28"/>
      <c r="AL16" s="12"/>
      <c r="AN16" s="12"/>
      <c r="AO16" s="12"/>
      <c r="AP16" s="12"/>
      <c r="AQ16" s="12"/>
      <c r="AR16" s="12"/>
      <c r="AT16" s="12"/>
      <c r="AU16" s="12"/>
      <c r="AV16" s="12"/>
      <c r="AW16" s="12"/>
      <c r="AX16" s="12"/>
      <c r="AZ16" s="12"/>
      <c r="BA16" s="12"/>
      <c r="BB16" s="12"/>
      <c r="BC16" s="12"/>
      <c r="BD16" s="12"/>
      <c r="BF16" s="172"/>
      <c r="BH16" s="28"/>
      <c r="BI16" s="28"/>
      <c r="BJ16" s="28"/>
      <c r="BK16" s="28"/>
      <c r="BL16" s="12"/>
    </row>
    <row r="17" spans="2:64" ht="20.100000000000001" customHeight="1">
      <c r="B17" s="9" t="s">
        <v>26</v>
      </c>
      <c r="F17" s="172"/>
      <c r="H17" s="175">
        <f>国保税試算!AQ83</f>
        <v>0</v>
      </c>
      <c r="I17" s="175"/>
      <c r="J17" s="175"/>
      <c r="K17" s="175"/>
      <c r="L17" s="10" t="s">
        <v>11</v>
      </c>
      <c r="N17" s="175">
        <f>国保税試算!AQ85</f>
        <v>0</v>
      </c>
      <c r="O17" s="175"/>
      <c r="P17" s="175"/>
      <c r="Q17" s="175"/>
      <c r="R17" s="10" t="s">
        <v>11</v>
      </c>
      <c r="T17" s="175">
        <f>国保税試算!AQ87</f>
        <v>0</v>
      </c>
      <c r="U17" s="175"/>
      <c r="V17" s="175"/>
      <c r="W17" s="175"/>
      <c r="X17" s="10" t="s">
        <v>11</v>
      </c>
      <c r="Z17" s="175">
        <f>国保税試算!AQ89</f>
        <v>0</v>
      </c>
      <c r="AA17" s="175"/>
      <c r="AB17" s="175"/>
      <c r="AC17" s="175"/>
      <c r="AD17" s="10" t="s">
        <v>11</v>
      </c>
      <c r="AF17" s="172"/>
      <c r="AH17" s="175">
        <f>国保税試算!CJ83</f>
        <v>0</v>
      </c>
      <c r="AI17" s="175"/>
      <c r="AJ17" s="175"/>
      <c r="AK17" s="175"/>
      <c r="AL17" s="10" t="s">
        <v>11</v>
      </c>
      <c r="AN17" s="175">
        <f>国保税試算!CJ85</f>
        <v>0</v>
      </c>
      <c r="AO17" s="175"/>
      <c r="AP17" s="175"/>
      <c r="AQ17" s="175"/>
      <c r="AR17" s="10" t="s">
        <v>11</v>
      </c>
      <c r="AT17" s="175">
        <f>国保税試算!CJ87</f>
        <v>0</v>
      </c>
      <c r="AU17" s="175"/>
      <c r="AV17" s="175"/>
      <c r="AW17" s="175"/>
      <c r="AX17" s="10" t="s">
        <v>11</v>
      </c>
      <c r="AZ17" s="175">
        <f>国保税試算!CJ89</f>
        <v>0</v>
      </c>
      <c r="BA17" s="175"/>
      <c r="BB17" s="175"/>
      <c r="BC17" s="175"/>
      <c r="BD17" s="10" t="s">
        <v>11</v>
      </c>
      <c r="BF17" s="172"/>
      <c r="BH17" s="175">
        <f>H17+N17+T17+Z17+AH17+AN17+AT17+AZ17</f>
        <v>0</v>
      </c>
      <c r="BI17" s="175"/>
      <c r="BJ17" s="175"/>
      <c r="BK17" s="175"/>
      <c r="BL17" s="10" t="s">
        <v>11</v>
      </c>
    </row>
    <row r="18" spans="2:64" ht="6" customHeight="1">
      <c r="B18" s="11"/>
      <c r="C18" s="11"/>
      <c r="D18" s="11"/>
      <c r="F18" s="172"/>
      <c r="H18" s="27"/>
      <c r="I18" s="27"/>
      <c r="J18" s="27"/>
      <c r="K18" s="27"/>
      <c r="L18" s="11"/>
      <c r="N18" s="11"/>
      <c r="O18" s="11"/>
      <c r="P18" s="11"/>
      <c r="Q18" s="11"/>
      <c r="R18" s="11"/>
      <c r="T18" s="11"/>
      <c r="U18" s="11"/>
      <c r="V18" s="11"/>
      <c r="W18" s="11"/>
      <c r="X18" s="11"/>
      <c r="Z18" s="11"/>
      <c r="AA18" s="11"/>
      <c r="AB18" s="11"/>
      <c r="AC18" s="11"/>
      <c r="AD18" s="11"/>
      <c r="AF18" s="172"/>
      <c r="AH18" s="27"/>
      <c r="AI18" s="27"/>
      <c r="AJ18" s="27"/>
      <c r="AK18" s="27"/>
      <c r="AL18" s="11"/>
      <c r="AN18" s="11"/>
      <c r="AO18" s="11"/>
      <c r="AP18" s="11"/>
      <c r="AQ18" s="11"/>
      <c r="AR18" s="11"/>
      <c r="AT18" s="11"/>
      <c r="AU18" s="11"/>
      <c r="AV18" s="11"/>
      <c r="AW18" s="11"/>
      <c r="AX18" s="11"/>
      <c r="AZ18" s="11"/>
      <c r="BA18" s="11"/>
      <c r="BB18" s="11"/>
      <c r="BC18" s="11"/>
      <c r="BD18" s="11"/>
      <c r="BF18" s="172"/>
      <c r="BH18" s="27"/>
      <c r="BI18" s="27"/>
      <c r="BJ18" s="27"/>
      <c r="BK18" s="27"/>
      <c r="BL18" s="11"/>
    </row>
    <row r="19" spans="2:64" ht="6" customHeight="1">
      <c r="B19" s="12"/>
      <c r="C19" s="12"/>
      <c r="D19" s="12"/>
      <c r="F19" s="172"/>
      <c r="H19" s="28"/>
      <c r="I19" s="28"/>
      <c r="J19" s="28"/>
      <c r="K19" s="28"/>
      <c r="L19" s="12"/>
      <c r="N19" s="12"/>
      <c r="O19" s="12"/>
      <c r="P19" s="12"/>
      <c r="Q19" s="12"/>
      <c r="R19" s="12"/>
      <c r="T19" s="12"/>
      <c r="U19" s="12"/>
      <c r="V19" s="12"/>
      <c r="W19" s="12"/>
      <c r="X19" s="12"/>
      <c r="Z19" s="12"/>
      <c r="AA19" s="12"/>
      <c r="AB19" s="12"/>
      <c r="AC19" s="12"/>
      <c r="AD19" s="12"/>
      <c r="AF19" s="172"/>
      <c r="AH19" s="28"/>
      <c r="AI19" s="28"/>
      <c r="AJ19" s="28"/>
      <c r="AK19" s="28"/>
      <c r="AL19" s="12"/>
      <c r="AN19" s="12"/>
      <c r="AO19" s="12"/>
      <c r="AP19" s="12"/>
      <c r="AQ19" s="12"/>
      <c r="AR19" s="12"/>
      <c r="AT19" s="12"/>
      <c r="AU19" s="12"/>
      <c r="AV19" s="12"/>
      <c r="AW19" s="12"/>
      <c r="AX19" s="12"/>
      <c r="AZ19" s="12"/>
      <c r="BA19" s="12"/>
      <c r="BB19" s="12"/>
      <c r="BC19" s="12"/>
      <c r="BD19" s="12"/>
      <c r="BF19" s="172"/>
      <c r="BH19" s="28"/>
      <c r="BI19" s="28"/>
      <c r="BJ19" s="28"/>
      <c r="BK19" s="28"/>
      <c r="BL19" s="12"/>
    </row>
    <row r="20" spans="2:64" ht="20.100000000000001" customHeight="1">
      <c r="B20" s="9" t="s">
        <v>30</v>
      </c>
      <c r="F20" s="172"/>
      <c r="H20" s="175">
        <f>国保税試算!AQ96</f>
        <v>0</v>
      </c>
      <c r="I20" s="175"/>
      <c r="J20" s="175"/>
      <c r="K20" s="175"/>
      <c r="L20" s="10" t="s">
        <v>11</v>
      </c>
      <c r="N20" s="175">
        <f>国保税試算!AQ98</f>
        <v>0</v>
      </c>
      <c r="O20" s="175"/>
      <c r="P20" s="175"/>
      <c r="Q20" s="175"/>
      <c r="R20" s="10" t="s">
        <v>11</v>
      </c>
      <c r="T20" s="175">
        <f>国保税試算!AQ100</f>
        <v>0</v>
      </c>
      <c r="U20" s="175"/>
      <c r="V20" s="175"/>
      <c r="W20" s="175"/>
      <c r="X20" s="10" t="s">
        <v>11</v>
      </c>
      <c r="Z20" s="175">
        <f>国保税試算!AQ102</f>
        <v>0</v>
      </c>
      <c r="AA20" s="175"/>
      <c r="AB20" s="175"/>
      <c r="AC20" s="175"/>
      <c r="AD20" s="10" t="s">
        <v>11</v>
      </c>
      <c r="AF20" s="172"/>
      <c r="AH20" s="175">
        <f>国保税試算!CJ96</f>
        <v>0</v>
      </c>
      <c r="AI20" s="175"/>
      <c r="AJ20" s="175"/>
      <c r="AK20" s="175"/>
      <c r="AL20" s="10" t="s">
        <v>11</v>
      </c>
      <c r="AN20" s="175">
        <f>国保税試算!CJ98</f>
        <v>0</v>
      </c>
      <c r="AO20" s="175"/>
      <c r="AP20" s="175"/>
      <c r="AQ20" s="175"/>
      <c r="AR20" s="10" t="s">
        <v>11</v>
      </c>
      <c r="AT20" s="175">
        <f>国保税試算!CJ100</f>
        <v>0</v>
      </c>
      <c r="AU20" s="175"/>
      <c r="AV20" s="175"/>
      <c r="AW20" s="175"/>
      <c r="AX20" s="10" t="s">
        <v>11</v>
      </c>
      <c r="AZ20" s="175">
        <f>国保税試算!CJ102</f>
        <v>0</v>
      </c>
      <c r="BA20" s="175"/>
      <c r="BB20" s="175"/>
      <c r="BC20" s="175"/>
      <c r="BD20" s="10" t="s">
        <v>11</v>
      </c>
      <c r="BF20" s="172"/>
      <c r="BH20" s="175">
        <f>H20+N20+T20+Z20+AH20+AN20+AT20+AZ20</f>
        <v>0</v>
      </c>
      <c r="BI20" s="175"/>
      <c r="BJ20" s="175"/>
      <c r="BK20" s="175"/>
      <c r="BL20" s="10" t="s">
        <v>11</v>
      </c>
    </row>
    <row r="21" spans="2:64" ht="6" customHeight="1">
      <c r="B21" s="11"/>
      <c r="C21" s="11"/>
      <c r="D21" s="11"/>
      <c r="F21" s="172"/>
      <c r="H21" s="27"/>
      <c r="I21" s="27"/>
      <c r="J21" s="27"/>
      <c r="K21" s="27"/>
      <c r="L21" s="11"/>
      <c r="N21" s="11"/>
      <c r="O21" s="11"/>
      <c r="P21" s="11"/>
      <c r="Q21" s="11"/>
      <c r="R21" s="11"/>
      <c r="T21" s="11"/>
      <c r="U21" s="11"/>
      <c r="V21" s="11"/>
      <c r="W21" s="11"/>
      <c r="X21" s="11"/>
      <c r="Z21" s="11"/>
      <c r="AA21" s="11"/>
      <c r="AB21" s="11"/>
      <c r="AC21" s="11"/>
      <c r="AD21" s="11"/>
      <c r="AF21" s="172"/>
      <c r="AH21" s="27"/>
      <c r="AI21" s="27"/>
      <c r="AJ21" s="27"/>
      <c r="AK21" s="27"/>
      <c r="AL21" s="11"/>
      <c r="AN21" s="11"/>
      <c r="AO21" s="11"/>
      <c r="AP21" s="11"/>
      <c r="AQ21" s="11"/>
      <c r="AR21" s="11"/>
      <c r="AT21" s="11"/>
      <c r="AU21" s="11"/>
      <c r="AV21" s="11"/>
      <c r="AW21" s="11"/>
      <c r="AX21" s="11"/>
      <c r="AZ21" s="11"/>
      <c r="BA21" s="11"/>
      <c r="BB21" s="11"/>
      <c r="BC21" s="11"/>
      <c r="BD21" s="11"/>
      <c r="BF21" s="172"/>
      <c r="BH21" s="27"/>
      <c r="BI21" s="27"/>
      <c r="BJ21" s="27"/>
      <c r="BK21" s="27"/>
      <c r="BL21" s="11"/>
    </row>
    <row r="22" spans="2:64" ht="6" customHeight="1">
      <c r="B22" s="12"/>
      <c r="C22" s="12"/>
      <c r="D22" s="12"/>
      <c r="F22" s="172"/>
      <c r="H22" s="28"/>
      <c r="I22" s="28"/>
      <c r="J22" s="28"/>
      <c r="K22" s="28"/>
      <c r="L22" s="12"/>
      <c r="N22" s="12"/>
      <c r="O22" s="12"/>
      <c r="P22" s="12"/>
      <c r="Q22" s="12"/>
      <c r="R22" s="12"/>
      <c r="T22" s="12"/>
      <c r="U22" s="12"/>
      <c r="V22" s="12"/>
      <c r="W22" s="12"/>
      <c r="X22" s="12"/>
      <c r="AF22" s="172"/>
      <c r="AH22" s="28"/>
      <c r="AI22" s="28"/>
      <c r="AJ22" s="28"/>
      <c r="AK22" s="28"/>
      <c r="AL22" s="12"/>
      <c r="AN22" s="12"/>
      <c r="AO22" s="12"/>
      <c r="AP22" s="12"/>
      <c r="AQ22" s="12"/>
      <c r="AR22" s="12"/>
      <c r="AT22" s="12"/>
      <c r="AU22" s="12"/>
      <c r="AV22" s="12"/>
      <c r="AW22" s="12"/>
      <c r="AX22" s="12"/>
      <c r="BF22" s="172"/>
      <c r="BH22" s="28"/>
      <c r="BI22" s="28"/>
      <c r="BJ22" s="28"/>
      <c r="BK22" s="28"/>
      <c r="BL22" s="12"/>
    </row>
    <row r="23" spans="2:64" ht="20.100000000000001" customHeight="1">
      <c r="F23" s="24" t="s">
        <v>155</v>
      </c>
    </row>
  </sheetData>
  <sheetProtection password="D7E1" sheet="1" selectLockedCells="1"/>
  <mergeCells count="65">
    <mergeCell ref="AN2:AR2"/>
    <mergeCell ref="AT2:AX2"/>
    <mergeCell ref="AZ2:BD2"/>
    <mergeCell ref="H5:K5"/>
    <mergeCell ref="N5:Q5"/>
    <mergeCell ref="T5:W5"/>
    <mergeCell ref="Z5:AC5"/>
    <mergeCell ref="AH5:AK5"/>
    <mergeCell ref="AN5:AQ5"/>
    <mergeCell ref="AT5:AW5"/>
    <mergeCell ref="AZ5:BC5"/>
    <mergeCell ref="H2:L2"/>
    <mergeCell ref="N2:R2"/>
    <mergeCell ref="T2:X2"/>
    <mergeCell ref="Z2:AD2"/>
    <mergeCell ref="AH2:AL2"/>
    <mergeCell ref="BH5:BK5"/>
    <mergeCell ref="H8:K8"/>
    <mergeCell ref="N8:Q8"/>
    <mergeCell ref="T8:W8"/>
    <mergeCell ref="Z8:AC8"/>
    <mergeCell ref="AH8:AK8"/>
    <mergeCell ref="AN8:AQ8"/>
    <mergeCell ref="AT8:AW8"/>
    <mergeCell ref="AZ8:BC8"/>
    <mergeCell ref="BH8:BK8"/>
    <mergeCell ref="BH11:BK11"/>
    <mergeCell ref="H14:K14"/>
    <mergeCell ref="N14:Q14"/>
    <mergeCell ref="T14:W14"/>
    <mergeCell ref="Z14:AC14"/>
    <mergeCell ref="AH14:AK14"/>
    <mergeCell ref="AN14:AQ14"/>
    <mergeCell ref="AT14:AW14"/>
    <mergeCell ref="AZ14:BC14"/>
    <mergeCell ref="BH14:BK14"/>
    <mergeCell ref="H11:K11"/>
    <mergeCell ref="N11:Q11"/>
    <mergeCell ref="T11:W11"/>
    <mergeCell ref="Z11:AC11"/>
    <mergeCell ref="AH11:AK11"/>
    <mergeCell ref="BH17:BK17"/>
    <mergeCell ref="H20:K20"/>
    <mergeCell ref="N20:Q20"/>
    <mergeCell ref="T20:W20"/>
    <mergeCell ref="Z20:AC20"/>
    <mergeCell ref="AH20:AK20"/>
    <mergeCell ref="AN20:AQ20"/>
    <mergeCell ref="AT20:AW20"/>
    <mergeCell ref="AZ20:BC20"/>
    <mergeCell ref="BH20:BK20"/>
    <mergeCell ref="H17:K17"/>
    <mergeCell ref="N17:Q17"/>
    <mergeCell ref="T17:W17"/>
    <mergeCell ref="Z17:AC17"/>
    <mergeCell ref="AH17:AK17"/>
    <mergeCell ref="F3:F22"/>
    <mergeCell ref="AF3:AF22"/>
    <mergeCell ref="BF3:BF22"/>
    <mergeCell ref="AN17:AQ17"/>
    <mergeCell ref="AT17:AW17"/>
    <mergeCell ref="AZ17:BC17"/>
    <mergeCell ref="AN11:AQ11"/>
    <mergeCell ref="AT11:AW11"/>
    <mergeCell ref="AZ11:BC11"/>
  </mergeCells>
  <phoneticPr fontId="1"/>
  <pageMargins left="0.25" right="0.25" top="0.75" bottom="0.75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  <pageSetUpPr fitToPage="1"/>
  </sheetPr>
  <dimension ref="A1:CV109"/>
  <sheetViews>
    <sheetView showGridLines="0" zoomScaleNormal="100" zoomScaleSheetLayoutView="130" workbookViewId="0">
      <selection activeCell="U109" sqref="U109"/>
    </sheetView>
  </sheetViews>
  <sheetFormatPr defaultColWidth="3.3984375" defaultRowHeight="20.100000000000001" customHeight="1"/>
  <cols>
    <col min="1" max="1" width="3.3984375" style="1"/>
    <col min="2" max="2" width="0.8984375" style="1" customWidth="1"/>
    <col min="3" max="11" width="3.3984375" style="1"/>
    <col min="12" max="12" width="6.09765625" style="1" customWidth="1"/>
    <col min="13" max="19" width="3.3984375" style="1"/>
    <col min="20" max="20" width="0.8984375" style="1" customWidth="1"/>
    <col min="21" max="23" width="3.3984375" style="1"/>
    <col min="24" max="25" width="3.3984375" style="1" hidden="1" customWidth="1"/>
    <col min="26" max="26" width="0.8984375" style="1" hidden="1" customWidth="1"/>
    <col min="27" max="33" width="3.3984375" style="1" hidden="1" customWidth="1"/>
    <col min="34" max="34" width="0.8984375" style="1" hidden="1" customWidth="1"/>
    <col min="35" max="39" width="3.3984375" style="1" hidden="1" customWidth="1"/>
    <col min="40" max="41" width="3.3984375" style="1"/>
    <col min="42" max="42" width="0.8984375" style="1" customWidth="1"/>
    <col min="43" max="47" width="3.3984375" style="1"/>
    <col min="48" max="49" width="3.3984375" style="1" hidden="1" customWidth="1"/>
    <col min="50" max="50" width="0.8984375" style="1" hidden="1" customWidth="1"/>
    <col min="51" max="57" width="3.3984375" style="1" hidden="1" customWidth="1"/>
    <col min="58" max="58" width="0.8984375" style="1" hidden="1" customWidth="1"/>
    <col min="59" max="62" width="3.3984375" style="1" hidden="1" customWidth="1"/>
    <col min="63" max="63" width="0.8984375" style="1" hidden="1" customWidth="1"/>
    <col min="64" max="70" width="3.3984375" style="1" hidden="1" customWidth="1"/>
    <col min="71" max="71" width="0.8984375" style="1" hidden="1" customWidth="1"/>
    <col min="72" max="78" width="3.3984375" style="1" hidden="1" customWidth="1"/>
    <col min="79" max="79" width="0.8984375" style="1" hidden="1" customWidth="1"/>
    <col min="80" max="84" width="3.3984375" style="1" hidden="1" customWidth="1"/>
    <col min="85" max="86" width="3.3984375" style="1"/>
    <col min="87" max="87" width="0.8984375" style="1" customWidth="1"/>
    <col min="88" max="94" width="3.3984375" style="1"/>
    <col min="95" max="95" width="0.8984375" style="1" customWidth="1"/>
    <col min="96" max="16384" width="3.3984375" style="1"/>
  </cols>
  <sheetData>
    <row r="1" spans="1:100" ht="20.100000000000001" customHeight="1">
      <c r="A1" s="2" t="s">
        <v>161</v>
      </c>
      <c r="S1" s="2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</row>
    <row r="2" spans="1:100" ht="20.100000000000001" customHeight="1">
      <c r="A2" s="186" t="s">
        <v>162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/>
      <c r="CN2" s="186"/>
      <c r="CO2" s="186"/>
      <c r="CP2" s="186"/>
      <c r="CQ2" s="186"/>
      <c r="CR2" s="186"/>
      <c r="CS2" s="186"/>
      <c r="CT2" s="186"/>
      <c r="CU2" s="186"/>
      <c r="CV2" s="186"/>
    </row>
    <row r="3" spans="1:100" ht="20.100000000000001" customHeight="1">
      <c r="A3" s="3"/>
      <c r="AS3" s="9" t="s">
        <v>2</v>
      </c>
      <c r="CJ3" s="9" t="s">
        <v>38</v>
      </c>
      <c r="CR3" s="9" t="s">
        <v>37</v>
      </c>
    </row>
    <row r="4" spans="1:100" ht="20.100000000000001" customHeight="1">
      <c r="P4" s="23"/>
      <c r="AS4" s="187" t="str">
        <f>IF(BG23="","",IF(BG23=0.7,7,IF(BG23=0.5,5,IF(BG23=0.2,2,""))))</f>
        <v/>
      </c>
      <c r="AT4" s="187"/>
      <c r="AU4" s="36" t="s">
        <v>9</v>
      </c>
      <c r="CJ4" s="188">
        <f>ROUNDDOWN(CR4/12,-2)</f>
        <v>45400</v>
      </c>
      <c r="CK4" s="188"/>
      <c r="CL4" s="188"/>
      <c r="CM4" s="188"/>
      <c r="CN4" s="34" t="s">
        <v>11</v>
      </c>
      <c r="CR4" s="188">
        <f>IF(AND(CR7="〇",CR9="〇"),MIN($BL$9,$CR$29+$CR$42+$CR$55+$CR$68+$CR$81+$CR$94),IF(AND(CR7="×",CR9="〇"),MIN($BL$11,$CR$29+$CR$42+$CR$55+$CR$68+$CR$81+$CR$94),IF(AND(CR7="×",CR9="×"),MIN($BL$13,$CR$29+$CR$42+$CR$55+$CR$68+$CR$81+$CR$94),"")))</f>
        <v>545800</v>
      </c>
      <c r="CS4" s="188"/>
      <c r="CT4" s="188"/>
      <c r="CU4" s="188"/>
      <c r="CV4" s="34" t="s">
        <v>11</v>
      </c>
    </row>
    <row r="5" spans="1:100" ht="19.5" customHeight="1">
      <c r="A5" s="4"/>
      <c r="C5" s="9" t="s">
        <v>4</v>
      </c>
      <c r="I5" s="19">
        <f>IF(M42="している",COUNT(U29:V94),IF(M42="していない",COUNT(U42:V94),""))</f>
        <v>4</v>
      </c>
      <c r="J5" s="10" t="s">
        <v>0</v>
      </c>
      <c r="CR5" s="9"/>
    </row>
    <row r="6" spans="1:100" ht="6" hidden="1" customHeight="1">
      <c r="A6" s="5"/>
      <c r="C6" s="9"/>
      <c r="I6" s="20"/>
      <c r="J6" s="10"/>
      <c r="CR6" s="9"/>
    </row>
    <row r="7" spans="1:100" ht="19.8" hidden="1" customHeight="1">
      <c r="A7" s="5"/>
      <c r="C7" s="9"/>
      <c r="I7" s="20"/>
      <c r="J7" s="10"/>
      <c r="CN7" s="35" t="s">
        <v>168</v>
      </c>
      <c r="CR7" s="189" t="str">
        <f>IF(COUNTIF($C$15:$I$19,"あり")&gt;0,"〇","×")</f>
        <v>〇</v>
      </c>
      <c r="CS7" s="189"/>
    </row>
    <row r="8" spans="1:100" ht="6" hidden="1" customHeight="1">
      <c r="A8" s="5"/>
      <c r="C8" s="9"/>
      <c r="I8" s="20"/>
      <c r="J8" s="10"/>
    </row>
    <row r="9" spans="1:100" ht="20.100000000000001" hidden="1" customHeight="1">
      <c r="A9" s="170" t="s">
        <v>2</v>
      </c>
      <c r="B9" s="7"/>
      <c r="C9" s="10">
        <v>7</v>
      </c>
      <c r="D9" s="1" t="s">
        <v>9</v>
      </c>
      <c r="E9" s="182">
        <v>430000</v>
      </c>
      <c r="F9" s="182"/>
      <c r="G9" s="182"/>
      <c r="H9" s="182"/>
      <c r="I9" s="10" t="s">
        <v>11</v>
      </c>
      <c r="S9" s="170" t="s">
        <v>170</v>
      </c>
      <c r="T9" s="7"/>
      <c r="U9" s="180" t="s">
        <v>137</v>
      </c>
      <c r="V9" s="180"/>
      <c r="W9" s="184">
        <v>6.7</v>
      </c>
      <c r="X9" s="184"/>
      <c r="Y9" s="184"/>
      <c r="Z9" s="184"/>
      <c r="AA9" s="10" t="s">
        <v>139</v>
      </c>
      <c r="AB9" s="10"/>
      <c r="AO9" s="170" t="s">
        <v>141</v>
      </c>
      <c r="AP9" s="10"/>
      <c r="AQ9" s="190">
        <v>430000</v>
      </c>
      <c r="AR9" s="190"/>
      <c r="AS9" s="190"/>
      <c r="AT9" s="190"/>
      <c r="AU9" s="10" t="s">
        <v>11</v>
      </c>
      <c r="AW9" s="170" t="s">
        <v>157</v>
      </c>
      <c r="AX9" s="10"/>
      <c r="AY9" s="180" t="s">
        <v>137</v>
      </c>
      <c r="AZ9" s="180"/>
      <c r="BA9" s="182">
        <v>670000</v>
      </c>
      <c r="BB9" s="182"/>
      <c r="BC9" s="182"/>
      <c r="BD9" s="182"/>
      <c r="BE9" s="10" t="s">
        <v>11</v>
      </c>
      <c r="BF9" s="10"/>
      <c r="BG9" s="10"/>
      <c r="BH9" s="180" t="s">
        <v>147</v>
      </c>
      <c r="BI9" s="180"/>
      <c r="BJ9" s="180"/>
      <c r="BK9" s="180"/>
      <c r="BL9" s="167">
        <f>BA9+BA11+BA13+BA15</f>
        <v>1130000</v>
      </c>
      <c r="BM9" s="167"/>
      <c r="BN9" s="167"/>
      <c r="BO9" s="167"/>
      <c r="BP9" s="10" t="s">
        <v>11</v>
      </c>
      <c r="CN9" s="35" t="s">
        <v>169</v>
      </c>
      <c r="CR9" s="189" t="str">
        <f>IF(COUNTIF($C$21:$I$25,"あり")&gt;0,"〇","×")</f>
        <v>〇</v>
      </c>
      <c r="CS9" s="189"/>
    </row>
    <row r="10" spans="1:100" ht="6" hidden="1" customHeight="1">
      <c r="A10" s="170"/>
      <c r="B10" s="7"/>
      <c r="C10" s="10"/>
      <c r="E10" s="10"/>
      <c r="F10" s="10"/>
      <c r="G10" s="10"/>
      <c r="H10" s="10"/>
      <c r="I10" s="10"/>
      <c r="S10" s="170"/>
      <c r="T10" s="7"/>
      <c r="U10" s="10"/>
      <c r="W10" s="14"/>
      <c r="X10" s="14"/>
      <c r="Y10" s="14"/>
      <c r="Z10" s="14"/>
      <c r="AO10" s="170"/>
      <c r="AP10" s="10"/>
      <c r="AW10" s="170"/>
      <c r="AX10" s="10"/>
      <c r="AY10" s="10"/>
      <c r="BA10" s="14"/>
      <c r="BB10" s="14"/>
      <c r="BC10" s="14"/>
      <c r="BD10" s="14"/>
    </row>
    <row r="11" spans="1:100" ht="20.100000000000001" hidden="1" customHeight="1">
      <c r="A11" s="170"/>
      <c r="B11" s="7"/>
      <c r="C11" s="10">
        <v>5</v>
      </c>
      <c r="D11" s="1" t="s">
        <v>9</v>
      </c>
      <c r="E11" s="167">
        <f>IF($I$5="","",$AQ$9+K11*$I$5)</f>
        <v>1670000</v>
      </c>
      <c r="F11" s="167"/>
      <c r="G11" s="167"/>
      <c r="H11" s="167"/>
      <c r="I11" s="10" t="s">
        <v>11</v>
      </c>
      <c r="K11" s="182">
        <v>310000</v>
      </c>
      <c r="L11" s="182"/>
      <c r="M11" s="182"/>
      <c r="N11" s="182"/>
      <c r="O11" s="182"/>
      <c r="P11" s="10" t="s">
        <v>11</v>
      </c>
      <c r="S11" s="170"/>
      <c r="T11" s="7"/>
      <c r="U11" s="180" t="s">
        <v>138</v>
      </c>
      <c r="V11" s="180"/>
      <c r="W11" s="184">
        <v>3.08</v>
      </c>
      <c r="X11" s="184"/>
      <c r="Y11" s="184"/>
      <c r="Z11" s="184"/>
      <c r="AA11" s="10" t="s">
        <v>139</v>
      </c>
      <c r="AB11" s="10"/>
      <c r="AO11" s="170"/>
      <c r="AP11" s="10"/>
      <c r="AW11" s="170"/>
      <c r="AX11" s="10"/>
      <c r="AY11" s="180" t="s">
        <v>138</v>
      </c>
      <c r="AZ11" s="180"/>
      <c r="BA11" s="182">
        <v>260000</v>
      </c>
      <c r="BB11" s="182"/>
      <c r="BC11" s="182"/>
      <c r="BD11" s="182"/>
      <c r="BE11" s="10" t="s">
        <v>11</v>
      </c>
      <c r="BF11" s="10"/>
      <c r="BG11" s="10"/>
      <c r="BH11" s="180" t="s">
        <v>163</v>
      </c>
      <c r="BI11" s="180"/>
      <c r="BJ11" s="180"/>
      <c r="BK11" s="180"/>
      <c r="BL11" s="167">
        <f>BA9+BA11+BA15</f>
        <v>960000</v>
      </c>
      <c r="BM11" s="167"/>
      <c r="BN11" s="167"/>
      <c r="BO11" s="167"/>
      <c r="BP11" s="10" t="s">
        <v>11</v>
      </c>
      <c r="CN11" s="35" t="s">
        <v>82</v>
      </c>
      <c r="CR11" s="185">
        <f>CR29+CR42+CR55+CR68+CR81+CR94</f>
        <v>545800</v>
      </c>
      <c r="CS11" s="185"/>
      <c r="CT11" s="185"/>
      <c r="CU11" s="185"/>
      <c r="CV11" s="10" t="s">
        <v>11</v>
      </c>
    </row>
    <row r="12" spans="1:100" ht="6" hidden="1" customHeight="1">
      <c r="A12" s="170"/>
      <c r="B12" s="7"/>
      <c r="C12" s="10"/>
      <c r="E12" s="10"/>
      <c r="F12" s="10"/>
      <c r="G12" s="10"/>
      <c r="H12" s="10"/>
      <c r="I12" s="10"/>
      <c r="S12" s="170"/>
      <c r="T12" s="7"/>
      <c r="U12" s="10"/>
      <c r="W12" s="14"/>
      <c r="X12" s="14"/>
      <c r="Y12" s="14"/>
      <c r="Z12" s="14"/>
      <c r="AO12" s="170"/>
      <c r="AP12" s="10"/>
      <c r="AW12" s="170"/>
      <c r="AX12" s="10"/>
      <c r="AY12" s="10"/>
      <c r="BA12" s="14"/>
      <c r="BB12" s="14"/>
      <c r="BC12" s="14"/>
      <c r="BD12" s="14"/>
    </row>
    <row r="13" spans="1:100" ht="20.100000000000001" hidden="1" customHeight="1">
      <c r="A13" s="170"/>
      <c r="B13" s="7"/>
      <c r="C13" s="10">
        <v>2</v>
      </c>
      <c r="D13" s="1" t="s">
        <v>9</v>
      </c>
      <c r="E13" s="167">
        <f>IF($I$5="","",$AQ$9+K13*$I$5)</f>
        <v>2710000</v>
      </c>
      <c r="F13" s="167"/>
      <c r="G13" s="167"/>
      <c r="H13" s="167"/>
      <c r="I13" s="10" t="s">
        <v>11</v>
      </c>
      <c r="K13" s="182">
        <v>570000</v>
      </c>
      <c r="L13" s="182"/>
      <c r="M13" s="182"/>
      <c r="N13" s="182"/>
      <c r="O13" s="182"/>
      <c r="P13" s="10" t="s">
        <v>11</v>
      </c>
      <c r="S13" s="170"/>
      <c r="T13" s="7"/>
      <c r="U13" s="180" t="s">
        <v>47</v>
      </c>
      <c r="V13" s="180"/>
      <c r="W13" s="184">
        <v>2.4699999999999998</v>
      </c>
      <c r="X13" s="184"/>
      <c r="Y13" s="184"/>
      <c r="Z13" s="184"/>
      <c r="AA13" s="10" t="s">
        <v>139</v>
      </c>
      <c r="AB13" s="10"/>
      <c r="AO13" s="170"/>
      <c r="AP13" s="10"/>
      <c r="AW13" s="170"/>
      <c r="AX13" s="10"/>
      <c r="AY13" s="180" t="s">
        <v>47</v>
      </c>
      <c r="AZ13" s="180"/>
      <c r="BA13" s="182">
        <v>170000</v>
      </c>
      <c r="BB13" s="182"/>
      <c r="BC13" s="182"/>
      <c r="BD13" s="182"/>
      <c r="BE13" s="10" t="s">
        <v>11</v>
      </c>
      <c r="BF13" s="10"/>
      <c r="BG13" s="10"/>
      <c r="BH13" s="180" t="s">
        <v>164</v>
      </c>
      <c r="BI13" s="180"/>
      <c r="BJ13" s="180"/>
      <c r="BK13" s="180"/>
      <c r="BL13" s="167">
        <f>BA9+BA11</f>
        <v>930000</v>
      </c>
      <c r="BM13" s="167"/>
      <c r="BN13" s="167"/>
      <c r="BO13" s="167"/>
      <c r="BP13" s="10" t="s">
        <v>11</v>
      </c>
    </row>
    <row r="14" spans="1:100" ht="6" hidden="1" customHeight="1">
      <c r="A14" s="6"/>
      <c r="B14" s="7"/>
      <c r="C14" s="10"/>
      <c r="E14" s="14"/>
      <c r="F14" s="14"/>
      <c r="G14" s="14"/>
      <c r="H14" s="14"/>
      <c r="I14" s="10"/>
      <c r="S14" s="170"/>
      <c r="AW14" s="170"/>
      <c r="BF14" s="10"/>
      <c r="BG14" s="10"/>
    </row>
    <row r="15" spans="1:100" ht="20.100000000000001" hidden="1" customHeight="1">
      <c r="A15" s="170" t="s">
        <v>77</v>
      </c>
      <c r="B15" s="7"/>
      <c r="C15" s="10" t="s">
        <v>148</v>
      </c>
      <c r="D15" s="180" t="str">
        <f>IF(OR($M$42="していない",$U$29=""),"なし",IF(AND($U$29&gt;=40,$U$29&lt;65),"あり","なし"))</f>
        <v>あり</v>
      </c>
      <c r="E15" s="180"/>
      <c r="F15" s="14"/>
      <c r="G15" s="10" t="s">
        <v>151</v>
      </c>
      <c r="H15" s="180" t="str">
        <f>IF($U$68="","なし",IF(AND($U$68&gt;=40,$U$68&lt;65),"あり","なし"))</f>
        <v>なし</v>
      </c>
      <c r="I15" s="180"/>
      <c r="S15" s="170"/>
      <c r="U15" s="180" t="s">
        <v>160</v>
      </c>
      <c r="V15" s="180"/>
      <c r="W15" s="184">
        <v>0.26</v>
      </c>
      <c r="X15" s="184"/>
      <c r="Y15" s="184"/>
      <c r="Z15" s="184"/>
      <c r="AA15" s="10" t="s">
        <v>139</v>
      </c>
      <c r="AW15" s="170"/>
      <c r="AY15" s="180" t="s">
        <v>160</v>
      </c>
      <c r="AZ15" s="180"/>
      <c r="BA15" s="182">
        <v>30000</v>
      </c>
      <c r="BB15" s="182"/>
      <c r="BC15" s="182"/>
      <c r="BD15" s="182"/>
      <c r="BE15" s="10" t="s">
        <v>11</v>
      </c>
      <c r="BF15" s="10"/>
      <c r="BG15" s="10"/>
    </row>
    <row r="16" spans="1:100" ht="6" hidden="1" customHeight="1">
      <c r="A16" s="170"/>
      <c r="B16" s="7"/>
      <c r="C16" s="10"/>
      <c r="E16" s="14"/>
      <c r="F16" s="14"/>
      <c r="G16" s="10"/>
      <c r="I16" s="14"/>
      <c r="AW16" s="29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</row>
    <row r="17" spans="1:100" ht="20.100000000000001" hidden="1" customHeight="1">
      <c r="A17" s="170"/>
      <c r="B17" s="7"/>
      <c r="C17" s="10" t="s">
        <v>149</v>
      </c>
      <c r="D17" s="180" t="str">
        <f>IF($U$42="","なし",IF(AND($U$42&gt;=40,$U$42&lt;65),"あり","なし"))</f>
        <v>なし</v>
      </c>
      <c r="E17" s="180"/>
      <c r="F17" s="14"/>
      <c r="G17" s="10" t="s">
        <v>152</v>
      </c>
      <c r="H17" s="180" t="str">
        <f>IF($U$81="","なし",IF(AND($U$81&gt;=40,$U$81&lt;65),"あり","なし"))</f>
        <v>なし</v>
      </c>
      <c r="I17" s="180"/>
      <c r="S17" s="171" t="s">
        <v>140</v>
      </c>
      <c r="T17" s="7"/>
      <c r="U17" s="180" t="s">
        <v>137</v>
      </c>
      <c r="V17" s="180"/>
      <c r="W17" s="182">
        <v>40400</v>
      </c>
      <c r="X17" s="182"/>
      <c r="Y17" s="182"/>
      <c r="Z17" s="182"/>
      <c r="AA17" s="10" t="s">
        <v>11</v>
      </c>
      <c r="AW17" s="29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</row>
    <row r="18" spans="1:100" ht="6" hidden="1" customHeight="1">
      <c r="A18" s="170"/>
      <c r="B18" s="7"/>
      <c r="C18" s="10"/>
      <c r="E18" s="14"/>
      <c r="F18" s="14"/>
      <c r="G18" s="10"/>
      <c r="I18" s="14"/>
      <c r="S18" s="171"/>
      <c r="T18" s="7"/>
      <c r="U18" s="10"/>
      <c r="W18" s="14"/>
      <c r="X18" s="14"/>
      <c r="Y18" s="14"/>
      <c r="Z18" s="14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</row>
    <row r="19" spans="1:100" ht="20.100000000000001" hidden="1" customHeight="1">
      <c r="A19" s="170"/>
      <c r="B19" s="7"/>
      <c r="C19" s="10" t="s">
        <v>150</v>
      </c>
      <c r="D19" s="180" t="str">
        <f>IF($U$55="","なし",IF(AND($U$55&gt;=40,$U$55&lt;65),"あり","なし"))</f>
        <v>なし</v>
      </c>
      <c r="E19" s="180"/>
      <c r="F19" s="14"/>
      <c r="G19" s="10" t="s">
        <v>144</v>
      </c>
      <c r="H19" s="180" t="str">
        <f>IF($U$94="","なし",IF(AND($U$94&gt;=40,$U$94&lt;65),"あり","なし"))</f>
        <v>なし</v>
      </c>
      <c r="I19" s="180"/>
      <c r="S19" s="171"/>
      <c r="T19" s="7"/>
      <c r="U19" s="180" t="s">
        <v>138</v>
      </c>
      <c r="V19" s="180"/>
      <c r="W19" s="182">
        <v>19000</v>
      </c>
      <c r="X19" s="182"/>
      <c r="Y19" s="182"/>
      <c r="Z19" s="182"/>
      <c r="AA19" s="10" t="s">
        <v>11</v>
      </c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</row>
    <row r="20" spans="1:100" ht="6" hidden="1" customHeight="1">
      <c r="A20" s="6"/>
      <c r="B20" s="7"/>
      <c r="C20" s="10"/>
      <c r="E20" s="14"/>
      <c r="F20" s="14"/>
      <c r="G20" s="14"/>
      <c r="H20" s="14"/>
      <c r="I20" s="10"/>
      <c r="S20" s="171"/>
      <c r="T20" s="7"/>
      <c r="U20" s="10"/>
      <c r="W20" s="14"/>
      <c r="X20" s="14"/>
      <c r="Y20" s="14"/>
      <c r="Z20" s="14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</row>
    <row r="21" spans="1:100" ht="20.100000000000001" hidden="1" customHeight="1">
      <c r="A21" s="170" t="s">
        <v>165</v>
      </c>
      <c r="B21" s="7"/>
      <c r="C21" s="10" t="s">
        <v>148</v>
      </c>
      <c r="D21" s="180" t="str">
        <f>IF(OR($M$42="していない",$U$29=""),"なし",IF(AND($U$29&gt;=0,$U$29&lt;18),"なし","あり"))</f>
        <v>あり</v>
      </c>
      <c r="E21" s="180"/>
      <c r="F21" s="14"/>
      <c r="G21" s="10" t="s">
        <v>151</v>
      </c>
      <c r="H21" s="180" t="str">
        <f>IF($U$68="","なし",IF(AND($U$68&gt;=0,$U$68&lt;18),"なし","あり"))</f>
        <v>なし</v>
      </c>
      <c r="I21" s="180"/>
      <c r="S21" s="171"/>
      <c r="T21" s="7"/>
      <c r="U21" s="180" t="s">
        <v>47</v>
      </c>
      <c r="V21" s="180"/>
      <c r="W21" s="182">
        <v>18000</v>
      </c>
      <c r="X21" s="182"/>
      <c r="Y21" s="182"/>
      <c r="Z21" s="182"/>
      <c r="AA21" s="10" t="s">
        <v>11</v>
      </c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</row>
    <row r="22" spans="1:100" ht="6" hidden="1" customHeight="1">
      <c r="A22" s="170"/>
      <c r="B22" s="7"/>
      <c r="C22" s="10"/>
      <c r="E22" s="14"/>
      <c r="F22" s="14"/>
      <c r="G22" s="10"/>
      <c r="I22" s="14"/>
      <c r="S22" s="171"/>
      <c r="T22" s="10"/>
      <c r="U22" s="10"/>
      <c r="V22" s="10"/>
      <c r="W22" s="10"/>
      <c r="X22" s="10"/>
      <c r="Y22" s="10"/>
      <c r="Z22" s="10"/>
      <c r="AA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</row>
    <row r="23" spans="1:100" ht="20.100000000000001" hidden="1" customHeight="1">
      <c r="A23" s="170"/>
      <c r="B23" s="7"/>
      <c r="C23" s="10" t="s">
        <v>149</v>
      </c>
      <c r="D23" s="180" t="str">
        <f>IF($U$42="","なし",IF(AND($U$42&gt;=0,$U$42&lt;18),"なし","あり"))</f>
        <v>あり</v>
      </c>
      <c r="E23" s="180"/>
      <c r="F23" s="15"/>
      <c r="G23" s="18" t="s">
        <v>152</v>
      </c>
      <c r="H23" s="181" t="str">
        <f>IF($U$81="","なし",IF(AND($U$81&gt;=0,$U$81&lt;18),"なし","あり"))</f>
        <v>なし</v>
      </c>
      <c r="I23" s="181"/>
      <c r="S23" s="171"/>
      <c r="T23" s="10"/>
      <c r="U23" s="180" t="s">
        <v>160</v>
      </c>
      <c r="V23" s="180"/>
      <c r="W23" s="182">
        <v>1700</v>
      </c>
      <c r="X23" s="182"/>
      <c r="Y23" s="182"/>
      <c r="Z23" s="182"/>
      <c r="AA23" s="10" t="s">
        <v>11</v>
      </c>
      <c r="AY23" s="14"/>
      <c r="AZ23" s="14"/>
      <c r="BA23" s="14"/>
      <c r="BB23" s="14"/>
      <c r="BF23" s="10"/>
      <c r="BG23" s="10" t="str">
        <f>IF(F77="","",IF(F77&lt;=E9,0.7,IF(F77&lt;=E11,0.5,IF(F77&lt;=E13,0.2,0))))</f>
        <v/>
      </c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</row>
    <row r="24" spans="1:100" ht="6" hidden="1" customHeight="1">
      <c r="A24" s="170"/>
      <c r="B24" s="7"/>
      <c r="C24" s="10"/>
      <c r="E24" s="14"/>
      <c r="F24" s="14"/>
      <c r="G24" s="10"/>
      <c r="I24" s="14"/>
      <c r="S24" s="171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</row>
    <row r="25" spans="1:100" ht="20.100000000000001" hidden="1" customHeight="1">
      <c r="A25" s="170"/>
      <c r="B25" s="7"/>
      <c r="C25" s="10" t="s">
        <v>150</v>
      </c>
      <c r="D25" s="180" t="str">
        <f>IF($U$55="","なし",IF(AND($U$55&gt;=0,$U$55&lt;18),"なし","あり"))</f>
        <v>なし</v>
      </c>
      <c r="E25" s="180"/>
      <c r="F25" s="14"/>
      <c r="G25" s="10" t="s">
        <v>144</v>
      </c>
      <c r="H25" s="180" t="str">
        <f>IF($U$94="","なし",IF(AND($U$94&gt;=0,$U$94&lt;18),"なし","あり"))</f>
        <v>なし</v>
      </c>
      <c r="I25" s="180"/>
      <c r="S25" s="171"/>
      <c r="U25" s="180" t="s">
        <v>166</v>
      </c>
      <c r="V25" s="180"/>
      <c r="W25" s="182">
        <v>200</v>
      </c>
      <c r="X25" s="182"/>
      <c r="Y25" s="182"/>
      <c r="Z25" s="182"/>
      <c r="AA25" s="10" t="s">
        <v>11</v>
      </c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</row>
    <row r="26" spans="1:100" ht="6" customHeight="1">
      <c r="A26" s="7"/>
      <c r="B26" s="7"/>
      <c r="C26" s="10"/>
      <c r="E26" s="14"/>
      <c r="F26" s="14"/>
      <c r="G26" s="14"/>
      <c r="H26" s="14"/>
      <c r="I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</row>
    <row r="27" spans="1:100" ht="6" customHeight="1">
      <c r="A27" s="172" t="s">
        <v>13</v>
      </c>
      <c r="C27" s="11"/>
      <c r="D27" s="11"/>
      <c r="E27" s="11"/>
      <c r="F27" s="11"/>
      <c r="G27" s="11"/>
      <c r="H27" s="11"/>
      <c r="I27" s="11"/>
      <c r="J27" s="11"/>
      <c r="K27" s="21"/>
      <c r="L27" s="21"/>
      <c r="M27" s="21"/>
      <c r="N27" s="21"/>
      <c r="O27" s="21"/>
      <c r="P27" s="21"/>
      <c r="Q27" s="21"/>
      <c r="R27" s="21"/>
      <c r="S27" s="172" t="s">
        <v>7</v>
      </c>
      <c r="U27" s="11"/>
      <c r="V27" s="11"/>
      <c r="W27" s="11"/>
      <c r="Y27" s="170" t="s">
        <v>20</v>
      </c>
      <c r="AA27" s="11"/>
      <c r="AB27" s="11"/>
      <c r="AC27" s="11"/>
      <c r="AD27" s="11"/>
      <c r="AE27" s="11"/>
      <c r="AG27" s="170" t="s">
        <v>146</v>
      </c>
      <c r="AI27" s="11"/>
      <c r="AJ27" s="11"/>
      <c r="AK27" s="11"/>
      <c r="AL27" s="11"/>
      <c r="AM27" s="11"/>
      <c r="AO27" s="172" t="s">
        <v>18</v>
      </c>
      <c r="AQ27" s="11"/>
      <c r="AR27" s="11"/>
      <c r="AS27" s="11"/>
      <c r="AT27" s="11"/>
      <c r="AU27" s="11"/>
      <c r="AW27" s="170" t="s">
        <v>19</v>
      </c>
      <c r="AY27" s="11"/>
      <c r="AZ27" s="11"/>
      <c r="BA27" s="11"/>
      <c r="BB27" s="11"/>
      <c r="BC27" s="11"/>
      <c r="BJ27" s="170" t="s">
        <v>42</v>
      </c>
      <c r="BL27" s="11"/>
      <c r="BM27" s="11"/>
      <c r="BN27" s="11"/>
      <c r="BO27" s="11"/>
      <c r="BP27" s="11"/>
      <c r="BR27" s="170" t="s">
        <v>43</v>
      </c>
      <c r="BT27" s="11"/>
      <c r="BU27" s="11"/>
      <c r="BV27" s="11"/>
      <c r="BW27" s="11"/>
      <c r="BX27" s="11"/>
      <c r="BZ27" s="170" t="s">
        <v>153</v>
      </c>
      <c r="CB27" s="11"/>
      <c r="CC27" s="11"/>
      <c r="CD27" s="11"/>
      <c r="CE27" s="11"/>
      <c r="CF27" s="11"/>
      <c r="CH27" s="172" t="s">
        <v>19</v>
      </c>
      <c r="CJ27" s="11"/>
      <c r="CK27" s="11"/>
      <c r="CL27" s="11"/>
      <c r="CM27" s="11"/>
      <c r="CN27" s="11"/>
      <c r="CP27" s="172" t="s">
        <v>22</v>
      </c>
      <c r="CR27" s="11"/>
      <c r="CS27" s="11"/>
      <c r="CT27" s="11"/>
      <c r="CU27" s="11"/>
      <c r="CV27" s="11"/>
    </row>
    <row r="28" spans="1:100" ht="6" customHeight="1">
      <c r="A28" s="172"/>
      <c r="C28" s="12"/>
      <c r="D28" s="12"/>
      <c r="E28" s="12"/>
      <c r="F28" s="12"/>
      <c r="G28" s="12"/>
      <c r="H28" s="12"/>
      <c r="I28" s="12"/>
      <c r="J28" s="12"/>
      <c r="K28" s="21"/>
      <c r="L28" s="21"/>
      <c r="M28" s="21"/>
      <c r="N28" s="21"/>
      <c r="O28" s="21"/>
      <c r="P28" s="21"/>
      <c r="Q28" s="21"/>
      <c r="R28" s="21"/>
      <c r="S28" s="172"/>
      <c r="U28" s="12"/>
      <c r="V28" s="12"/>
      <c r="W28" s="12"/>
      <c r="Y28" s="170"/>
      <c r="AA28" s="12"/>
      <c r="AB28" s="12"/>
      <c r="AC28" s="12"/>
      <c r="AD28" s="12"/>
      <c r="AE28" s="12"/>
      <c r="AG28" s="170"/>
      <c r="AI28" s="12"/>
      <c r="AJ28" s="12"/>
      <c r="AK28" s="12"/>
      <c r="AL28" s="12"/>
      <c r="AM28" s="12"/>
      <c r="AO28" s="172"/>
      <c r="AQ28" s="12"/>
      <c r="AR28" s="12"/>
      <c r="AS28" s="12"/>
      <c r="AT28" s="12"/>
      <c r="AU28" s="12"/>
      <c r="AW28" s="170"/>
      <c r="AY28" s="12"/>
      <c r="AZ28" s="12"/>
      <c r="BA28" s="12"/>
      <c r="BB28" s="12"/>
      <c r="BC28" s="12"/>
      <c r="BJ28" s="170"/>
      <c r="BL28" s="12"/>
      <c r="BM28" s="12"/>
      <c r="BN28" s="12"/>
      <c r="BO28" s="12"/>
      <c r="BP28" s="12"/>
      <c r="BR28" s="170"/>
      <c r="BT28" s="12"/>
      <c r="BU28" s="12"/>
      <c r="BV28" s="12"/>
      <c r="BW28" s="12"/>
      <c r="BX28" s="12"/>
      <c r="BZ28" s="170"/>
      <c r="CB28" s="12"/>
      <c r="CC28" s="12"/>
      <c r="CD28" s="12"/>
      <c r="CE28" s="12"/>
      <c r="CF28" s="12"/>
      <c r="CH28" s="172"/>
      <c r="CJ28" s="12"/>
      <c r="CK28" s="12"/>
      <c r="CL28" s="12"/>
      <c r="CM28" s="12"/>
      <c r="CN28" s="12"/>
      <c r="CP28" s="172"/>
      <c r="CR28" s="12"/>
      <c r="CS28" s="12"/>
      <c r="CT28" s="12"/>
      <c r="CU28" s="12"/>
      <c r="CV28" s="12"/>
    </row>
    <row r="29" spans="1:100" ht="20.100000000000001" customHeight="1">
      <c r="A29" s="172"/>
      <c r="B29" s="7"/>
      <c r="C29" s="9" t="s">
        <v>24</v>
      </c>
      <c r="F29" s="196">
        <v>3000000</v>
      </c>
      <c r="G29" s="196"/>
      <c r="H29" s="196"/>
      <c r="I29" s="196"/>
      <c r="J29" s="10" t="s">
        <v>11</v>
      </c>
      <c r="K29" s="10"/>
      <c r="L29" s="10"/>
      <c r="M29" s="9" t="s">
        <v>31</v>
      </c>
      <c r="N29" s="10"/>
      <c r="O29" s="10"/>
      <c r="P29" s="10"/>
      <c r="Q29" s="10"/>
      <c r="R29" s="10"/>
      <c r="S29" s="172"/>
      <c r="U29" s="193">
        <v>42</v>
      </c>
      <c r="V29" s="193"/>
      <c r="W29" s="10" t="s">
        <v>14</v>
      </c>
      <c r="X29" s="10"/>
      <c r="Y29" s="170"/>
      <c r="Z29" s="10"/>
      <c r="AA29" s="10" t="s">
        <v>142</v>
      </c>
      <c r="AB29" s="174">
        <f>SUM(AB31:AD37)</f>
        <v>12.51</v>
      </c>
      <c r="AC29" s="174"/>
      <c r="AD29" s="174"/>
      <c r="AE29" s="10" t="s">
        <v>139</v>
      </c>
      <c r="AG29" s="170"/>
      <c r="AI29" s="168">
        <f>SUM(AI31:AL37)</f>
        <v>321200</v>
      </c>
      <c r="AJ29" s="168"/>
      <c r="AK29" s="168"/>
      <c r="AL29" s="168"/>
      <c r="AM29" s="10" t="s">
        <v>11</v>
      </c>
      <c r="AO29" s="172"/>
      <c r="AQ29" s="175">
        <f>IF($M$42="",0,IF($M$42="している",MAX(SUM(AQ31:AT37),0),0))</f>
        <v>321200</v>
      </c>
      <c r="AR29" s="175"/>
      <c r="AS29" s="175"/>
      <c r="AT29" s="175"/>
      <c r="AU29" s="10" t="s">
        <v>11</v>
      </c>
      <c r="AV29" s="10"/>
      <c r="AW29" s="170"/>
      <c r="AX29" s="10"/>
      <c r="AY29" s="167">
        <f>SUM(AY31:BB39)</f>
        <v>79300</v>
      </c>
      <c r="AZ29" s="167"/>
      <c r="BA29" s="167"/>
      <c r="BB29" s="167"/>
      <c r="BC29" s="10" t="s">
        <v>11</v>
      </c>
      <c r="BD29" s="10"/>
      <c r="BE29" s="31"/>
      <c r="BF29" s="10"/>
      <c r="BG29" s="195">
        <f>IF(F107="","",IF(F107&lt;=E9,0.7,IF(F107&lt;=E11,0.5,IF(F107&lt;=E13,0.2,0))))</f>
        <v>0</v>
      </c>
      <c r="BH29" s="195"/>
      <c r="BI29" s="32"/>
      <c r="BJ29" s="170"/>
      <c r="BK29" s="32"/>
      <c r="BL29" s="167">
        <f>SUM(BL31:BO33)</f>
        <v>0</v>
      </c>
      <c r="BM29" s="167"/>
      <c r="BN29" s="167"/>
      <c r="BO29" s="167"/>
      <c r="BP29" s="10" t="s">
        <v>11</v>
      </c>
      <c r="BQ29" s="32"/>
      <c r="BR29" s="170"/>
      <c r="BS29" s="32"/>
      <c r="BT29" s="167">
        <f>SUM(BT31:BW33)</f>
        <v>0</v>
      </c>
      <c r="BU29" s="167"/>
      <c r="BV29" s="167"/>
      <c r="BW29" s="167"/>
      <c r="BX29" s="10" t="s">
        <v>11</v>
      </c>
      <c r="BZ29" s="170"/>
      <c r="CA29" s="32"/>
      <c r="CB29" s="167">
        <f>SUM(CB31:CE33)</f>
        <v>0</v>
      </c>
      <c r="CC29" s="167"/>
      <c r="CD29" s="167"/>
      <c r="CE29" s="167"/>
      <c r="CF29" s="10" t="s">
        <v>11</v>
      </c>
      <c r="CH29" s="172"/>
      <c r="CJ29" s="175">
        <f>SUM(CJ31:CM37)</f>
        <v>79300</v>
      </c>
      <c r="CK29" s="175"/>
      <c r="CL29" s="175"/>
      <c r="CM29" s="175"/>
      <c r="CN29" s="10" t="s">
        <v>11</v>
      </c>
      <c r="CP29" s="172"/>
      <c r="CR29" s="175">
        <f>SUM(CR31:CU37)</f>
        <v>400500</v>
      </c>
      <c r="CS29" s="175"/>
      <c r="CT29" s="175"/>
      <c r="CU29" s="175"/>
      <c r="CV29" s="10" t="s">
        <v>11</v>
      </c>
    </row>
    <row r="30" spans="1:100" ht="6" hidden="1" customHeight="1">
      <c r="A30" s="172"/>
      <c r="B30" s="7" t="s">
        <v>159</v>
      </c>
      <c r="C30" s="13"/>
      <c r="J30" s="10"/>
      <c r="K30" s="10"/>
      <c r="L30" s="10"/>
      <c r="M30" s="9"/>
      <c r="N30" s="10"/>
      <c r="O30" s="10"/>
      <c r="P30" s="10"/>
      <c r="Q30" s="10"/>
      <c r="R30" s="10"/>
      <c r="S30" s="172"/>
      <c r="U30" s="10"/>
      <c r="V30" s="10"/>
      <c r="W30" s="10"/>
      <c r="X30" s="10"/>
      <c r="Y30" s="170"/>
      <c r="Z30" s="10"/>
      <c r="AA30" s="10"/>
      <c r="AB30" s="25"/>
      <c r="AC30" s="25"/>
      <c r="AD30" s="25"/>
      <c r="AE30" s="10"/>
      <c r="AG30" s="170"/>
      <c r="AI30" s="26"/>
      <c r="AJ30" s="26"/>
      <c r="AK30" s="26"/>
      <c r="AL30" s="26"/>
      <c r="AM30" s="10"/>
      <c r="AO30" s="172"/>
      <c r="AQ30" s="26"/>
      <c r="AR30" s="26"/>
      <c r="AS30" s="26"/>
      <c r="AT30" s="26"/>
      <c r="AU30" s="10"/>
      <c r="AV30" s="10"/>
      <c r="AW30" s="170"/>
      <c r="AX30" s="10"/>
      <c r="AY30" s="14"/>
      <c r="AZ30" s="14"/>
      <c r="BA30" s="14"/>
      <c r="BB30" s="14"/>
      <c r="BC30" s="10"/>
      <c r="BD30" s="10"/>
      <c r="BE30" s="32"/>
      <c r="BF30" s="10"/>
      <c r="BG30" s="32"/>
      <c r="BH30" s="32"/>
      <c r="BI30" s="32"/>
      <c r="BJ30" s="170"/>
      <c r="BK30" s="32"/>
      <c r="BL30" s="14"/>
      <c r="BM30" s="14"/>
      <c r="BN30" s="14"/>
      <c r="BO30" s="14"/>
      <c r="BP30" s="10"/>
      <c r="BQ30" s="32"/>
      <c r="BR30" s="170"/>
      <c r="BS30" s="32"/>
      <c r="BT30" s="14"/>
      <c r="BU30" s="14"/>
      <c r="BV30" s="14"/>
      <c r="BW30" s="14"/>
      <c r="BX30" s="10"/>
      <c r="BZ30" s="170"/>
      <c r="CA30" s="32"/>
      <c r="CB30" s="14"/>
      <c r="CC30" s="14"/>
      <c r="CD30" s="14"/>
      <c r="CE30" s="14"/>
      <c r="CF30" s="10"/>
      <c r="CH30" s="172"/>
      <c r="CJ30" s="26"/>
      <c r="CK30" s="26"/>
      <c r="CL30" s="26"/>
      <c r="CM30" s="26"/>
      <c r="CN30" s="10"/>
      <c r="CP30" s="172"/>
      <c r="CR30" s="26"/>
      <c r="CS30" s="26"/>
      <c r="CT30" s="26"/>
      <c r="CU30" s="26"/>
      <c r="CV30" s="10"/>
    </row>
    <row r="31" spans="1:100" ht="20.100000000000001" hidden="1" customHeight="1">
      <c r="A31" s="172"/>
      <c r="B31" s="7"/>
      <c r="C31" s="13"/>
      <c r="J31" s="10"/>
      <c r="K31" s="10"/>
      <c r="L31" s="10"/>
      <c r="M31" s="9"/>
      <c r="N31" s="10"/>
      <c r="O31" s="10"/>
      <c r="P31" s="10"/>
      <c r="Q31" s="10"/>
      <c r="R31" s="10"/>
      <c r="S31" s="172"/>
      <c r="U31" s="10"/>
      <c r="V31" s="10"/>
      <c r="W31" s="10"/>
      <c r="X31" s="10"/>
      <c r="Y31" s="170"/>
      <c r="Z31" s="10"/>
      <c r="AA31" s="10" t="s">
        <v>15</v>
      </c>
      <c r="AB31" s="174">
        <f>IF($M$42="","",IF($M$42="していない","",IF($M$42="している",$W$9,0)))</f>
        <v>6.7</v>
      </c>
      <c r="AC31" s="174"/>
      <c r="AD31" s="174"/>
      <c r="AE31" s="10" t="s">
        <v>139</v>
      </c>
      <c r="AG31" s="170"/>
      <c r="AI31" s="168">
        <f>IF(AB31="",0,IF($M$42="している",MAX(ROUNDDOWN(($F$29-$AQ$9)*AB31/100,-2),0,0)))</f>
        <v>172100</v>
      </c>
      <c r="AJ31" s="168"/>
      <c r="AK31" s="168"/>
      <c r="AL31" s="168"/>
      <c r="AM31" s="10" t="s">
        <v>11</v>
      </c>
      <c r="AO31" s="172"/>
      <c r="AQ31" s="168">
        <f>IF($M$42="",0,IF(AND($M$42="している",BA9&lt;=AI31),BA9-CJ31,IF(AND($M$42="している",AI31&lt;BA9),MIN(AI31,BA9-CJ31),0)))</f>
        <v>172100</v>
      </c>
      <c r="AR31" s="168"/>
      <c r="AS31" s="168"/>
      <c r="AT31" s="168"/>
      <c r="AU31" s="10" t="s">
        <v>11</v>
      </c>
      <c r="AV31" s="10"/>
      <c r="AW31" s="170"/>
      <c r="AX31" s="10"/>
      <c r="AY31" s="167">
        <f>IF($M$42="","",IF(AND($M$42="している",$U$29&lt;&gt;""),$W$17,0))</f>
        <v>40400</v>
      </c>
      <c r="AZ31" s="167"/>
      <c r="BA31" s="167"/>
      <c r="BB31" s="167"/>
      <c r="BC31" s="10" t="s">
        <v>11</v>
      </c>
      <c r="BD31" s="10"/>
      <c r="BE31" s="32"/>
      <c r="BF31" s="10"/>
      <c r="BG31" s="32"/>
      <c r="BH31" s="32"/>
      <c r="BI31" s="32"/>
      <c r="BJ31" s="170"/>
      <c r="BK31" s="32"/>
      <c r="BL31" s="167">
        <f>IF($M$42="","",IF(AND($U$29&lt;6,$M$42="している"),ROUNDDOWN(AY31*(1-$BG$29)*0.5,-2),0))</f>
        <v>0</v>
      </c>
      <c r="BM31" s="167"/>
      <c r="BN31" s="167"/>
      <c r="BO31" s="167"/>
      <c r="BP31" s="10" t="s">
        <v>11</v>
      </c>
      <c r="BQ31" s="32"/>
      <c r="BR31" s="170"/>
      <c r="BS31" s="32"/>
      <c r="BT31" s="167">
        <f>IF($M$42="",0,IF(AND($U$29&gt;=6,$U$29&lt;18,$M$42="している"),ROUNDDOWN(AY31*(1-$BG$29)*0.8,-2),0))</f>
        <v>0</v>
      </c>
      <c r="BU31" s="167"/>
      <c r="BV31" s="167"/>
      <c r="BW31" s="167"/>
      <c r="BX31" s="10" t="s">
        <v>11</v>
      </c>
      <c r="BZ31" s="170"/>
      <c r="CA31" s="32"/>
      <c r="CB31" s="167">
        <f>IF(BT31=0,0,AY31-BT31)</f>
        <v>0</v>
      </c>
      <c r="CC31" s="167"/>
      <c r="CD31" s="167"/>
      <c r="CE31" s="167"/>
      <c r="CF31" s="10" t="s">
        <v>11</v>
      </c>
      <c r="CH31" s="172"/>
      <c r="CJ31" s="168">
        <f>IF($U$29="",0,IF($U$29&lt;6,BL31,IF(AND($U$29&gt;=6,$U$29&lt;18),BT31,ROUNDDOWN(AY31*(1-$BG$29),-2))))</f>
        <v>40400</v>
      </c>
      <c r="CK31" s="168"/>
      <c r="CL31" s="168"/>
      <c r="CM31" s="168"/>
      <c r="CN31" s="10" t="s">
        <v>11</v>
      </c>
      <c r="CP31" s="172"/>
      <c r="CR31" s="168">
        <f>IF(CJ31="","",AQ31+CJ31)</f>
        <v>212500</v>
      </c>
      <c r="CS31" s="168"/>
      <c r="CT31" s="168"/>
      <c r="CU31" s="168"/>
      <c r="CV31" s="10" t="s">
        <v>11</v>
      </c>
    </row>
    <row r="32" spans="1:100" ht="6" hidden="1" customHeight="1">
      <c r="A32" s="172"/>
      <c r="B32" s="7"/>
      <c r="C32" s="13"/>
      <c r="F32" s="16"/>
      <c r="G32" s="16"/>
      <c r="H32" s="16"/>
      <c r="I32" s="16"/>
      <c r="J32" s="10"/>
      <c r="K32" s="10"/>
      <c r="L32" s="10"/>
      <c r="M32" s="9"/>
      <c r="N32" s="10"/>
      <c r="O32" s="10"/>
      <c r="P32" s="10"/>
      <c r="Q32" s="10"/>
      <c r="R32" s="10"/>
      <c r="S32" s="172"/>
      <c r="U32" s="10"/>
      <c r="V32" s="10"/>
      <c r="W32" s="10"/>
      <c r="X32" s="10"/>
      <c r="Y32" s="170"/>
      <c r="Z32" s="10"/>
      <c r="AA32" s="10"/>
      <c r="AB32" s="25"/>
      <c r="AC32" s="25"/>
      <c r="AD32" s="25"/>
      <c r="AE32" s="10"/>
      <c r="AG32" s="170"/>
      <c r="AI32" s="26"/>
      <c r="AJ32" s="26"/>
      <c r="AK32" s="26"/>
      <c r="AL32" s="26"/>
      <c r="AM32" s="10"/>
      <c r="AO32" s="172"/>
      <c r="AQ32" s="26"/>
      <c r="AR32" s="26"/>
      <c r="AS32" s="26"/>
      <c r="AT32" s="26"/>
      <c r="AU32" s="10"/>
      <c r="AV32" s="10"/>
      <c r="AW32" s="170"/>
      <c r="AX32" s="10"/>
      <c r="AY32" s="14"/>
      <c r="AZ32" s="14"/>
      <c r="BA32" s="14"/>
      <c r="BB32" s="14"/>
      <c r="BC32" s="10"/>
      <c r="BD32" s="10"/>
      <c r="BE32" s="32"/>
      <c r="BF32" s="10"/>
      <c r="BG32" s="32"/>
      <c r="BH32" s="32"/>
      <c r="BI32" s="32"/>
      <c r="BJ32" s="170"/>
      <c r="BK32" s="32"/>
      <c r="BL32" s="14"/>
      <c r="BM32" s="14"/>
      <c r="BN32" s="14"/>
      <c r="BO32" s="14"/>
      <c r="BP32" s="10"/>
      <c r="BQ32" s="32"/>
      <c r="BR32" s="170"/>
      <c r="BS32" s="32"/>
      <c r="BT32" s="14"/>
      <c r="BU32" s="14"/>
      <c r="BV32" s="14"/>
      <c r="BW32" s="14"/>
      <c r="BX32" s="10"/>
      <c r="BZ32" s="170"/>
      <c r="CA32" s="32"/>
      <c r="CB32" s="14"/>
      <c r="CC32" s="14"/>
      <c r="CD32" s="14"/>
      <c r="CE32" s="14"/>
      <c r="CF32" s="10"/>
      <c r="CH32" s="172"/>
      <c r="CJ32" s="26"/>
      <c r="CK32" s="26"/>
      <c r="CL32" s="26"/>
      <c r="CM32" s="26"/>
      <c r="CN32" s="10"/>
      <c r="CP32" s="172"/>
      <c r="CR32" s="26"/>
      <c r="CS32" s="26"/>
      <c r="CT32" s="26"/>
      <c r="CU32" s="26"/>
      <c r="CV32" s="10"/>
    </row>
    <row r="33" spans="1:100" ht="20.100000000000001" hidden="1" customHeight="1">
      <c r="A33" s="172"/>
      <c r="B33" s="7"/>
      <c r="C33" s="13"/>
      <c r="J33" s="10"/>
      <c r="K33" s="10"/>
      <c r="L33" s="10"/>
      <c r="M33" s="9"/>
      <c r="N33" s="10"/>
      <c r="O33" s="10"/>
      <c r="P33" s="10"/>
      <c r="Q33" s="10"/>
      <c r="R33" s="10"/>
      <c r="S33" s="172"/>
      <c r="U33" s="10"/>
      <c r="V33" s="10"/>
      <c r="W33" s="10"/>
      <c r="X33" s="10"/>
      <c r="Y33" s="170"/>
      <c r="Z33" s="10"/>
      <c r="AA33" s="10" t="s">
        <v>143</v>
      </c>
      <c r="AB33" s="174">
        <f>IF($M$42="","",IF($M$42="していない","",IF($M$42="している",$W$11,0)))</f>
        <v>3.08</v>
      </c>
      <c r="AC33" s="174"/>
      <c r="AD33" s="174"/>
      <c r="AE33" s="10" t="s">
        <v>139</v>
      </c>
      <c r="AG33" s="170"/>
      <c r="AI33" s="168">
        <f>IF(AB33="",0,IF($M$42="している",MAX(ROUNDDOWN(($F$29-$AQ$9)*AB33/100,-2),0,0)))</f>
        <v>79100</v>
      </c>
      <c r="AJ33" s="168"/>
      <c r="AK33" s="168"/>
      <c r="AL33" s="168"/>
      <c r="AM33" s="10" t="s">
        <v>11</v>
      </c>
      <c r="AO33" s="172"/>
      <c r="AQ33" s="168">
        <f>IF($M$42="",0,IF(AND($M$42="している",BA11&lt;=AI33),BA11-CJ33,IF(AND($M$42="している",AI33&lt;BA11),MIN(AI33,BA11-CJ33),0)))</f>
        <v>79100</v>
      </c>
      <c r="AR33" s="168"/>
      <c r="AS33" s="168"/>
      <c r="AT33" s="168"/>
      <c r="AU33" s="10" t="s">
        <v>11</v>
      </c>
      <c r="AV33" s="10"/>
      <c r="AW33" s="170"/>
      <c r="AX33" s="10"/>
      <c r="AY33" s="167">
        <f>IF($M$42="","",IF(AND($M$42="している",$U$29&lt;&gt;""),$W$19,0))</f>
        <v>19000</v>
      </c>
      <c r="AZ33" s="167"/>
      <c r="BA33" s="167"/>
      <c r="BB33" s="167"/>
      <c r="BC33" s="10" t="s">
        <v>11</v>
      </c>
      <c r="BD33" s="10"/>
      <c r="BE33" s="32"/>
      <c r="BF33" s="10"/>
      <c r="BG33" s="32"/>
      <c r="BH33" s="32"/>
      <c r="BI33" s="32"/>
      <c r="BJ33" s="170"/>
      <c r="BK33" s="32"/>
      <c r="BL33" s="167">
        <f>IF($M$42="","",IF(AND($U$29&lt;6,$M$42="している"),ROUNDDOWN(AY33*(1-$BG$29)*0.5,-2),0))</f>
        <v>0</v>
      </c>
      <c r="BM33" s="167"/>
      <c r="BN33" s="167"/>
      <c r="BO33" s="167"/>
      <c r="BP33" s="10" t="s">
        <v>11</v>
      </c>
      <c r="BQ33" s="32"/>
      <c r="BR33" s="170"/>
      <c r="BS33" s="32"/>
      <c r="BT33" s="167">
        <f>IF($M$42="",0,IF(AND($U$29&gt;=6,$U$29&lt;18,$M$42="している"),ROUNDDOWN(AY33*(1-$BG$29)*0.8,-2),0))</f>
        <v>0</v>
      </c>
      <c r="BU33" s="167"/>
      <c r="BV33" s="167"/>
      <c r="BW33" s="167"/>
      <c r="BX33" s="10" t="s">
        <v>11</v>
      </c>
      <c r="BZ33" s="170"/>
      <c r="CA33" s="32"/>
      <c r="CB33" s="167">
        <f>IF(BT33=0,0,AY33-BT33)</f>
        <v>0</v>
      </c>
      <c r="CC33" s="167"/>
      <c r="CD33" s="167"/>
      <c r="CE33" s="167"/>
      <c r="CF33" s="10" t="s">
        <v>11</v>
      </c>
      <c r="CH33" s="172"/>
      <c r="CJ33" s="168">
        <f>IF($U$29="",0,IF($U$29&lt;6,BL33,IF(AND($U$29&gt;=6,$U$29&lt;18),BT33,ROUNDDOWN(AY33*(1-$BG$29),-2))))</f>
        <v>19000</v>
      </c>
      <c r="CK33" s="168"/>
      <c r="CL33" s="168"/>
      <c r="CM33" s="168"/>
      <c r="CN33" s="10" t="s">
        <v>11</v>
      </c>
      <c r="CP33" s="172"/>
      <c r="CR33" s="168">
        <f>IF(CJ33="","",AQ33+CJ33)</f>
        <v>98100</v>
      </c>
      <c r="CS33" s="168"/>
      <c r="CT33" s="168"/>
      <c r="CU33" s="168"/>
      <c r="CV33" s="10" t="s">
        <v>11</v>
      </c>
    </row>
    <row r="34" spans="1:100" ht="6" hidden="1" customHeight="1">
      <c r="A34" s="172"/>
      <c r="B34" s="7"/>
      <c r="C34" s="13"/>
      <c r="J34" s="10"/>
      <c r="K34" s="10"/>
      <c r="L34" s="10"/>
      <c r="M34" s="9"/>
      <c r="N34" s="10"/>
      <c r="O34" s="10"/>
      <c r="P34" s="10"/>
      <c r="Q34" s="10"/>
      <c r="R34" s="10"/>
      <c r="S34" s="172"/>
      <c r="U34" s="10"/>
      <c r="V34" s="10"/>
      <c r="W34" s="10"/>
      <c r="X34" s="10"/>
      <c r="Y34" s="170"/>
      <c r="Z34" s="10"/>
      <c r="AA34" s="10"/>
      <c r="AB34" s="25"/>
      <c r="AC34" s="25"/>
      <c r="AD34" s="25"/>
      <c r="AE34" s="10"/>
      <c r="AG34" s="170"/>
      <c r="AI34" s="26"/>
      <c r="AJ34" s="26"/>
      <c r="AK34" s="26"/>
      <c r="AL34" s="26"/>
      <c r="AM34" s="10"/>
      <c r="AO34" s="172"/>
      <c r="AQ34" s="26"/>
      <c r="AR34" s="26"/>
      <c r="AS34" s="26"/>
      <c r="AT34" s="26"/>
      <c r="AU34" s="10"/>
      <c r="AV34" s="10"/>
      <c r="AW34" s="170"/>
      <c r="AX34" s="10"/>
      <c r="AY34" s="14"/>
      <c r="AZ34" s="14"/>
      <c r="BA34" s="14"/>
      <c r="BB34" s="14"/>
      <c r="BC34" s="10"/>
      <c r="BD34" s="10"/>
      <c r="BE34" s="32"/>
      <c r="BF34" s="10"/>
      <c r="BG34" s="32"/>
      <c r="BH34" s="32"/>
      <c r="BI34" s="32"/>
      <c r="BJ34" s="170"/>
      <c r="BK34" s="32"/>
      <c r="BL34" s="14"/>
      <c r="BM34" s="14"/>
      <c r="BN34" s="14"/>
      <c r="BO34" s="14"/>
      <c r="BP34" s="10"/>
      <c r="BQ34" s="32"/>
      <c r="BR34" s="170"/>
      <c r="BS34" s="32"/>
      <c r="BT34" s="14"/>
      <c r="BU34" s="14"/>
      <c r="BV34" s="14"/>
      <c r="BW34" s="14"/>
      <c r="BX34" s="10"/>
      <c r="BZ34" s="170"/>
      <c r="CA34" s="32"/>
      <c r="CB34" s="14"/>
      <c r="CC34" s="14"/>
      <c r="CD34" s="14"/>
      <c r="CE34" s="14"/>
      <c r="CF34" s="10"/>
      <c r="CH34" s="172"/>
      <c r="CJ34" s="26"/>
      <c r="CK34" s="26"/>
      <c r="CL34" s="26"/>
      <c r="CM34" s="26"/>
      <c r="CN34" s="10"/>
      <c r="CP34" s="172"/>
      <c r="CR34" s="26"/>
      <c r="CS34" s="26"/>
      <c r="CT34" s="26"/>
      <c r="CU34" s="26"/>
      <c r="CV34" s="10"/>
    </row>
    <row r="35" spans="1:100" ht="20.100000000000001" hidden="1" customHeight="1">
      <c r="A35" s="172"/>
      <c r="B35" s="7"/>
      <c r="C35" s="13"/>
      <c r="J35" s="10"/>
      <c r="K35" s="10"/>
      <c r="L35" s="10"/>
      <c r="M35" s="9"/>
      <c r="N35" s="10"/>
      <c r="O35" s="10"/>
      <c r="P35" s="10"/>
      <c r="Q35" s="10"/>
      <c r="R35" s="10"/>
      <c r="S35" s="172"/>
      <c r="U35" s="10"/>
      <c r="V35" s="10"/>
      <c r="W35" s="10"/>
      <c r="X35" s="10"/>
      <c r="Y35" s="170"/>
      <c r="Z35" s="10"/>
      <c r="AA35" s="10" t="s">
        <v>145</v>
      </c>
      <c r="AB35" s="174">
        <f>IF($M$42="","",IF($M$42="していない","",IF(AND($U$29&gt;=40,$U$29&lt;65),$W$13,"")))</f>
        <v>2.4699999999999998</v>
      </c>
      <c r="AC35" s="174"/>
      <c r="AD35" s="174"/>
      <c r="AE35" s="10" t="s">
        <v>139</v>
      </c>
      <c r="AG35" s="170"/>
      <c r="AI35" s="168">
        <f>IF(AB35="",0,IF($M$42="している",MAX(ROUNDDOWN(($F$29-$AQ$9)*AB35/100,-2),0,0)))</f>
        <v>63400</v>
      </c>
      <c r="AJ35" s="168"/>
      <c r="AK35" s="168"/>
      <c r="AL35" s="168"/>
      <c r="AM35" s="10" t="s">
        <v>11</v>
      </c>
      <c r="AO35" s="172"/>
      <c r="AQ35" s="168">
        <f>IF($M$42="",0,IF(AND($M$42="している",BA13&lt;=AI35),BA13-CJ35,IF(AND($M$42="している",AI35&lt;BA13),MIN(AI35,BA13-CJ35),0)))</f>
        <v>63400</v>
      </c>
      <c r="AR35" s="168"/>
      <c r="AS35" s="168"/>
      <c r="AT35" s="168"/>
      <c r="AU35" s="10" t="s">
        <v>11</v>
      </c>
      <c r="AV35" s="10"/>
      <c r="AW35" s="170"/>
      <c r="AX35" s="10"/>
      <c r="AY35" s="167">
        <f>IF($M$42="","",IF(AND($M$42="している",$U$29&gt;=40,$U$29&lt;65),$W$21,0))</f>
        <v>18000</v>
      </c>
      <c r="AZ35" s="167"/>
      <c r="BA35" s="167"/>
      <c r="BB35" s="167"/>
      <c r="BC35" s="10" t="s">
        <v>11</v>
      </c>
      <c r="BD35" s="10"/>
      <c r="BE35" s="32"/>
      <c r="BF35" s="10"/>
      <c r="BG35" s="32"/>
      <c r="BH35" s="32"/>
      <c r="BI35" s="32"/>
      <c r="BJ35" s="170"/>
      <c r="BK35" s="32"/>
      <c r="BL35" s="14"/>
      <c r="BM35" s="14"/>
      <c r="BN35" s="14"/>
      <c r="BO35" s="14"/>
      <c r="BP35" s="10"/>
      <c r="BQ35" s="32"/>
      <c r="BR35" s="170"/>
      <c r="BS35" s="32"/>
      <c r="BT35" s="14"/>
      <c r="BU35" s="14"/>
      <c r="BV35" s="14"/>
      <c r="BW35" s="14"/>
      <c r="BX35" s="10"/>
      <c r="BZ35" s="170"/>
      <c r="CA35" s="32"/>
      <c r="CB35" s="14"/>
      <c r="CC35" s="14"/>
      <c r="CD35" s="14"/>
      <c r="CE35" s="14"/>
      <c r="CF35" s="10"/>
      <c r="CH35" s="172"/>
      <c r="CJ35" s="168">
        <f>IF($U$29="",0,ROUNDDOWN(AY35*(1-$BG$29),-2))</f>
        <v>18000</v>
      </c>
      <c r="CK35" s="168"/>
      <c r="CL35" s="168"/>
      <c r="CM35" s="168"/>
      <c r="CN35" s="10" t="s">
        <v>11</v>
      </c>
      <c r="CP35" s="172"/>
      <c r="CR35" s="168">
        <f>IF(CJ35="","",AQ35+CJ35)</f>
        <v>81400</v>
      </c>
      <c r="CS35" s="168"/>
      <c r="CT35" s="168"/>
      <c r="CU35" s="168"/>
      <c r="CV35" s="10" t="s">
        <v>11</v>
      </c>
    </row>
    <row r="36" spans="1:100" ht="6" hidden="1" customHeight="1">
      <c r="A36" s="172"/>
      <c r="B36" s="7"/>
      <c r="C36" s="13"/>
      <c r="J36" s="10"/>
      <c r="K36" s="10"/>
      <c r="L36" s="10"/>
      <c r="M36" s="9"/>
      <c r="N36" s="10"/>
      <c r="O36" s="10"/>
      <c r="P36" s="10"/>
      <c r="Q36" s="10"/>
      <c r="R36" s="10"/>
      <c r="S36" s="172"/>
      <c r="U36" s="10"/>
      <c r="V36" s="10"/>
      <c r="W36" s="10"/>
      <c r="X36" s="10"/>
      <c r="Y36" s="170"/>
      <c r="Z36" s="10"/>
      <c r="AA36" s="10"/>
      <c r="AB36" s="25"/>
      <c r="AC36" s="25"/>
      <c r="AD36" s="25"/>
      <c r="AE36" s="10"/>
      <c r="AG36" s="170"/>
      <c r="AI36" s="15"/>
      <c r="AJ36" s="15"/>
      <c r="AK36" s="15"/>
      <c r="AL36" s="15"/>
      <c r="AM36" s="10"/>
      <c r="AO36" s="172"/>
      <c r="AQ36" s="15"/>
      <c r="AR36" s="15"/>
      <c r="AS36" s="15"/>
      <c r="AT36" s="15"/>
      <c r="AU36" s="10"/>
      <c r="AV36" s="10"/>
      <c r="AW36" s="170"/>
      <c r="AX36" s="10"/>
      <c r="AY36" s="14"/>
      <c r="AZ36" s="14"/>
      <c r="BA36" s="14"/>
      <c r="BB36" s="14"/>
      <c r="BC36" s="10"/>
      <c r="BD36" s="10"/>
      <c r="BE36" s="32"/>
      <c r="BF36" s="10"/>
      <c r="BG36" s="32"/>
      <c r="BH36" s="32"/>
      <c r="BI36" s="32"/>
      <c r="BJ36" s="170"/>
      <c r="BK36" s="32"/>
      <c r="BL36" s="14"/>
      <c r="BM36" s="14"/>
      <c r="BN36" s="14"/>
      <c r="BO36" s="14"/>
      <c r="BP36" s="10"/>
      <c r="BQ36" s="32"/>
      <c r="BR36" s="170"/>
      <c r="BS36" s="32"/>
      <c r="BT36" s="14"/>
      <c r="BU36" s="14"/>
      <c r="BV36" s="14"/>
      <c r="BW36" s="14"/>
      <c r="BX36" s="10"/>
      <c r="BZ36" s="170"/>
      <c r="CA36" s="32"/>
      <c r="CB36" s="14"/>
      <c r="CC36" s="14"/>
      <c r="CD36" s="14"/>
      <c r="CE36" s="14"/>
      <c r="CF36" s="10"/>
      <c r="CH36" s="172"/>
      <c r="CJ36" s="15"/>
      <c r="CK36" s="15"/>
      <c r="CL36" s="15"/>
      <c r="CM36" s="15"/>
      <c r="CN36" s="10"/>
      <c r="CP36" s="172"/>
      <c r="CR36" s="15"/>
      <c r="CS36" s="15"/>
      <c r="CT36" s="15"/>
      <c r="CU36" s="15"/>
      <c r="CV36" s="10"/>
    </row>
    <row r="37" spans="1:100" ht="20.100000000000001" hidden="1" customHeight="1">
      <c r="A37" s="172"/>
      <c r="B37" s="7"/>
      <c r="C37" s="13"/>
      <c r="J37" s="10"/>
      <c r="K37" s="10"/>
      <c r="L37" s="10"/>
      <c r="M37" s="9"/>
      <c r="N37" s="10"/>
      <c r="O37" s="10"/>
      <c r="P37" s="10"/>
      <c r="Q37" s="10"/>
      <c r="R37" s="10"/>
      <c r="S37" s="172"/>
      <c r="U37" s="10"/>
      <c r="V37" s="10"/>
      <c r="W37" s="10"/>
      <c r="X37" s="10"/>
      <c r="Y37" s="170"/>
      <c r="Z37" s="10"/>
      <c r="AA37" s="10" t="s">
        <v>34</v>
      </c>
      <c r="AB37" s="174">
        <f>IF($M$42="","",IF($M$42="していない","",IF($U$29&gt;=18,$W$15,"")))</f>
        <v>0.26</v>
      </c>
      <c r="AC37" s="174"/>
      <c r="AD37" s="174"/>
      <c r="AE37" s="10" t="s">
        <v>139</v>
      </c>
      <c r="AG37" s="170"/>
      <c r="AI37" s="168">
        <f>IF(AB37="",0,IF($M$42="している",MAX(ROUNDDOWN(($F$29-$AQ$9)*AB37/100,-2),0,0)))</f>
        <v>6600</v>
      </c>
      <c r="AJ37" s="168"/>
      <c r="AK37" s="168"/>
      <c r="AL37" s="168"/>
      <c r="AM37" s="10" t="s">
        <v>11</v>
      </c>
      <c r="AO37" s="172"/>
      <c r="AQ37" s="168">
        <f>IF($M$42="",0,IF(AND($M$42="している",BA15&lt;=AI37),BA15-CJ37,IF(AND($M$42="している",AI37&lt;BA15),MIN(AI37,BA15-CJ37),0)))</f>
        <v>6600</v>
      </c>
      <c r="AR37" s="168"/>
      <c r="AS37" s="168"/>
      <c r="AT37" s="168"/>
      <c r="AU37" s="10" t="s">
        <v>11</v>
      </c>
      <c r="AV37" s="10"/>
      <c r="AW37" s="170"/>
      <c r="AX37" s="10"/>
      <c r="AY37" s="167">
        <f>IF($M$42="","",IF(AND($M$42="している",$U$29&gt;=18),$W$23,0))</f>
        <v>1700</v>
      </c>
      <c r="AZ37" s="167"/>
      <c r="BA37" s="167"/>
      <c r="BB37" s="167"/>
      <c r="BC37" s="10" t="s">
        <v>11</v>
      </c>
      <c r="BD37" s="10"/>
      <c r="BE37" s="32"/>
      <c r="BF37" s="10"/>
      <c r="BG37" s="32"/>
      <c r="BH37" s="32"/>
      <c r="BI37" s="32"/>
      <c r="BJ37" s="170"/>
      <c r="BK37" s="32"/>
      <c r="BL37" s="14"/>
      <c r="BM37" s="14"/>
      <c r="BN37" s="14"/>
      <c r="BO37" s="14"/>
      <c r="BP37" s="10"/>
      <c r="BQ37" s="32"/>
      <c r="BR37" s="170"/>
      <c r="BS37" s="32"/>
      <c r="BT37" s="14"/>
      <c r="BU37" s="14"/>
      <c r="BV37" s="14"/>
      <c r="BW37" s="14"/>
      <c r="BX37" s="10"/>
      <c r="BZ37" s="170"/>
      <c r="CA37" s="32"/>
      <c r="CB37" s="14"/>
      <c r="CC37" s="14"/>
      <c r="CD37" s="14"/>
      <c r="CE37" s="14"/>
      <c r="CF37" s="10"/>
      <c r="CH37" s="172"/>
      <c r="CJ37" s="168">
        <f>IF($U$29="",0,ROUNDDOWN((AY37+AY39)*(1-$BG$29),-2))</f>
        <v>1900</v>
      </c>
      <c r="CK37" s="168"/>
      <c r="CL37" s="168"/>
      <c r="CM37" s="168"/>
      <c r="CN37" s="10" t="s">
        <v>11</v>
      </c>
      <c r="CP37" s="172"/>
      <c r="CR37" s="168">
        <f>IF(CJ37="","",AQ37+CJ37)</f>
        <v>8500</v>
      </c>
      <c r="CS37" s="168"/>
      <c r="CT37" s="168"/>
      <c r="CU37" s="168"/>
      <c r="CV37" s="10" t="s">
        <v>11</v>
      </c>
    </row>
    <row r="38" spans="1:100" ht="6" hidden="1" customHeight="1">
      <c r="A38" s="172"/>
      <c r="B38" s="7"/>
      <c r="C38" s="13"/>
      <c r="J38" s="10"/>
      <c r="K38" s="10"/>
      <c r="L38" s="10"/>
      <c r="M38" s="9"/>
      <c r="N38" s="10"/>
      <c r="O38" s="10"/>
      <c r="P38" s="10"/>
      <c r="Q38" s="10"/>
      <c r="R38" s="10"/>
      <c r="S38" s="172"/>
      <c r="U38" s="10"/>
      <c r="V38" s="10"/>
      <c r="W38" s="10"/>
      <c r="X38" s="10"/>
      <c r="Y38" s="170"/>
      <c r="Z38" s="10"/>
      <c r="AA38" s="10"/>
      <c r="AB38" s="25"/>
      <c r="AC38" s="25"/>
      <c r="AD38" s="25"/>
      <c r="AE38" s="10"/>
      <c r="AG38" s="170"/>
      <c r="AI38" s="15"/>
      <c r="AJ38" s="15"/>
      <c r="AK38" s="15"/>
      <c r="AL38" s="15"/>
      <c r="AM38" s="10"/>
      <c r="AO38" s="172"/>
      <c r="AQ38" s="15"/>
      <c r="AR38" s="15"/>
      <c r="AS38" s="15"/>
      <c r="AT38" s="15"/>
      <c r="AU38" s="10"/>
      <c r="AV38" s="10"/>
      <c r="AW38" s="170"/>
      <c r="AX38" s="10"/>
      <c r="AY38" s="14"/>
      <c r="AZ38" s="14"/>
      <c r="BA38" s="14"/>
      <c r="BB38" s="14"/>
      <c r="BC38" s="10"/>
      <c r="BD38" s="10"/>
      <c r="BE38" s="32"/>
      <c r="BF38" s="10"/>
      <c r="BG38" s="32"/>
      <c r="BH38" s="32"/>
      <c r="BI38" s="32"/>
      <c r="BJ38" s="170"/>
      <c r="BK38" s="32"/>
      <c r="BL38" s="14"/>
      <c r="BM38" s="14"/>
      <c r="BN38" s="14"/>
      <c r="BO38" s="14"/>
      <c r="BP38" s="10"/>
      <c r="BQ38" s="32"/>
      <c r="BR38" s="170"/>
      <c r="BS38" s="32"/>
      <c r="BT38" s="14"/>
      <c r="BU38" s="14"/>
      <c r="BV38" s="14"/>
      <c r="BW38" s="14"/>
      <c r="BX38" s="10"/>
      <c r="BZ38" s="170"/>
      <c r="CA38" s="32"/>
      <c r="CB38" s="14"/>
      <c r="CC38" s="14"/>
      <c r="CD38" s="14"/>
      <c r="CE38" s="14"/>
      <c r="CF38" s="10"/>
      <c r="CH38" s="172"/>
      <c r="CJ38" s="15"/>
      <c r="CK38" s="15"/>
      <c r="CL38" s="15"/>
      <c r="CM38" s="15"/>
      <c r="CN38" s="10"/>
      <c r="CP38" s="172"/>
      <c r="CR38" s="15"/>
      <c r="CS38" s="15"/>
      <c r="CT38" s="15"/>
      <c r="CU38" s="15"/>
      <c r="CV38" s="10"/>
    </row>
    <row r="39" spans="1:100" ht="20.100000000000001" hidden="1" customHeight="1">
      <c r="A39" s="172"/>
      <c r="B39" s="7"/>
      <c r="C39" s="13"/>
      <c r="J39" s="10"/>
      <c r="K39" s="10"/>
      <c r="L39" s="10"/>
      <c r="M39" s="9"/>
      <c r="N39" s="10"/>
      <c r="O39" s="10"/>
      <c r="P39" s="10"/>
      <c r="Q39" s="10"/>
      <c r="R39" s="10"/>
      <c r="S39" s="172"/>
      <c r="U39" s="10"/>
      <c r="V39" s="10"/>
      <c r="W39" s="10"/>
      <c r="X39" s="10"/>
      <c r="Y39" s="170"/>
      <c r="Z39" s="10"/>
      <c r="AA39" s="10" t="s">
        <v>167</v>
      </c>
      <c r="AB39" s="25"/>
      <c r="AC39" s="25"/>
      <c r="AD39" s="25"/>
      <c r="AE39" s="10"/>
      <c r="AG39" s="170"/>
      <c r="AI39" s="15"/>
      <c r="AJ39" s="15"/>
      <c r="AK39" s="15"/>
      <c r="AL39" s="15"/>
      <c r="AM39" s="10"/>
      <c r="AO39" s="172"/>
      <c r="AQ39" s="15"/>
      <c r="AR39" s="15"/>
      <c r="AS39" s="15"/>
      <c r="AT39" s="15"/>
      <c r="AU39" s="10"/>
      <c r="AV39" s="10"/>
      <c r="AW39" s="170"/>
      <c r="AX39" s="10"/>
      <c r="AY39" s="167">
        <f>IF($M$42="","",IF(AND($M$42="している",$U$29&gt;=18),$W$25,0))</f>
        <v>200</v>
      </c>
      <c r="AZ39" s="167"/>
      <c r="BA39" s="167"/>
      <c r="BB39" s="167"/>
      <c r="BC39" s="10" t="s">
        <v>11</v>
      </c>
      <c r="BD39" s="10"/>
      <c r="BE39" s="32"/>
      <c r="BF39" s="10"/>
      <c r="BG39" s="32"/>
      <c r="BH39" s="32"/>
      <c r="BI39" s="32"/>
      <c r="BJ39" s="170"/>
      <c r="BK39" s="32"/>
      <c r="BL39" s="14"/>
      <c r="BM39" s="14"/>
      <c r="BN39" s="14"/>
      <c r="BO39" s="14"/>
      <c r="BP39" s="10"/>
      <c r="BQ39" s="32"/>
      <c r="BR39" s="170"/>
      <c r="BS39" s="32"/>
      <c r="BT39" s="14"/>
      <c r="BU39" s="14"/>
      <c r="BV39" s="14"/>
      <c r="BW39" s="14"/>
      <c r="BX39" s="10"/>
      <c r="BZ39" s="170"/>
      <c r="CA39" s="32"/>
      <c r="CB39" s="14"/>
      <c r="CC39" s="14"/>
      <c r="CD39" s="14"/>
      <c r="CE39" s="14"/>
      <c r="CF39" s="10"/>
      <c r="CH39" s="172"/>
      <c r="CJ39" s="14"/>
      <c r="CK39" s="14"/>
      <c r="CL39" s="14"/>
      <c r="CM39" s="14"/>
      <c r="CN39" s="10"/>
      <c r="CP39" s="172"/>
      <c r="CR39" s="14"/>
      <c r="CS39" s="14"/>
      <c r="CT39" s="14"/>
      <c r="CU39" s="14"/>
      <c r="CV39" s="10"/>
    </row>
    <row r="40" spans="1:100" ht="6" customHeight="1">
      <c r="A40" s="172"/>
      <c r="B40" s="7"/>
      <c r="C40" s="11"/>
      <c r="D40" s="11"/>
      <c r="E40" s="11"/>
      <c r="F40" s="11"/>
      <c r="G40" s="11"/>
      <c r="H40" s="11"/>
      <c r="I40" s="11"/>
      <c r="J40" s="11"/>
      <c r="K40" s="21"/>
      <c r="L40" s="21"/>
      <c r="M40" s="21"/>
      <c r="N40" s="21"/>
      <c r="O40" s="21"/>
      <c r="P40" s="21"/>
      <c r="Q40" s="21"/>
      <c r="R40" s="21"/>
      <c r="S40" s="172"/>
      <c r="U40" s="11"/>
      <c r="V40" s="11"/>
      <c r="W40" s="11"/>
      <c r="Y40" s="170"/>
      <c r="AA40" s="11"/>
      <c r="AB40" s="11"/>
      <c r="AC40" s="11"/>
      <c r="AD40" s="11"/>
      <c r="AE40" s="11"/>
      <c r="AG40" s="170"/>
      <c r="AI40" s="27"/>
      <c r="AJ40" s="27"/>
      <c r="AK40" s="27"/>
      <c r="AL40" s="27"/>
      <c r="AM40" s="11"/>
      <c r="AO40" s="172"/>
      <c r="AQ40" s="27"/>
      <c r="AR40" s="27"/>
      <c r="AS40" s="27"/>
      <c r="AT40" s="27"/>
      <c r="AU40" s="11"/>
      <c r="AW40" s="170"/>
      <c r="AY40" s="11"/>
      <c r="AZ40" s="11"/>
      <c r="BA40" s="11"/>
      <c r="BB40" s="11"/>
      <c r="BC40" s="11"/>
      <c r="BE40" s="29"/>
      <c r="BJ40" s="170"/>
      <c r="BL40" s="11"/>
      <c r="BM40" s="11"/>
      <c r="BN40" s="11"/>
      <c r="BO40" s="11"/>
      <c r="BP40" s="11"/>
      <c r="BR40" s="170"/>
      <c r="BT40" s="11"/>
      <c r="BU40" s="11"/>
      <c r="BV40" s="11"/>
      <c r="BW40" s="11"/>
      <c r="BX40" s="11"/>
      <c r="BZ40" s="170"/>
      <c r="CB40" s="11"/>
      <c r="CC40" s="11"/>
      <c r="CD40" s="11"/>
      <c r="CE40" s="11"/>
      <c r="CF40" s="11"/>
      <c r="CH40" s="172"/>
      <c r="CJ40" s="27"/>
      <c r="CK40" s="27"/>
      <c r="CL40" s="27"/>
      <c r="CM40" s="27"/>
      <c r="CN40" s="11"/>
      <c r="CP40" s="172"/>
      <c r="CR40" s="27"/>
      <c r="CS40" s="27"/>
      <c r="CT40" s="27"/>
      <c r="CU40" s="27"/>
      <c r="CV40" s="11"/>
    </row>
    <row r="41" spans="1:100" ht="6" customHeight="1">
      <c r="A41" s="172"/>
      <c r="B41" s="7"/>
      <c r="C41" s="12"/>
      <c r="D41" s="12"/>
      <c r="E41" s="12"/>
      <c r="F41" s="17"/>
      <c r="G41" s="17"/>
      <c r="H41" s="17"/>
      <c r="I41" s="17"/>
      <c r="J41" s="12"/>
      <c r="K41" s="21"/>
      <c r="L41" s="21"/>
      <c r="M41" s="21"/>
      <c r="N41" s="21"/>
      <c r="O41" s="21"/>
      <c r="P41" s="21"/>
      <c r="Q41" s="21"/>
      <c r="R41" s="21"/>
      <c r="S41" s="172"/>
      <c r="U41" s="12"/>
      <c r="V41" s="12"/>
      <c r="W41" s="12"/>
      <c r="Y41" s="170"/>
      <c r="AA41" s="12"/>
      <c r="AB41" s="12"/>
      <c r="AC41" s="12"/>
      <c r="AD41" s="12"/>
      <c r="AE41" s="12"/>
      <c r="AG41" s="170"/>
      <c r="AI41" s="28"/>
      <c r="AJ41" s="28"/>
      <c r="AK41" s="28"/>
      <c r="AL41" s="28"/>
      <c r="AM41" s="12"/>
      <c r="AO41" s="172"/>
      <c r="AQ41" s="28"/>
      <c r="AR41" s="28"/>
      <c r="AS41" s="28"/>
      <c r="AT41" s="28"/>
      <c r="AU41" s="12"/>
      <c r="AW41" s="170"/>
      <c r="AY41" s="12"/>
      <c r="AZ41" s="12"/>
      <c r="BA41" s="12"/>
      <c r="BB41" s="12"/>
      <c r="BC41" s="12"/>
      <c r="BE41" s="29"/>
      <c r="BJ41" s="170"/>
      <c r="BL41" s="12"/>
      <c r="BM41" s="12"/>
      <c r="BN41" s="12"/>
      <c r="BO41" s="12"/>
      <c r="BP41" s="12"/>
      <c r="BR41" s="170"/>
      <c r="BT41" s="12"/>
      <c r="BU41" s="12"/>
      <c r="BV41" s="12"/>
      <c r="BW41" s="12"/>
      <c r="BX41" s="12"/>
      <c r="BZ41" s="170"/>
      <c r="CB41" s="12"/>
      <c r="CC41" s="12"/>
      <c r="CD41" s="12"/>
      <c r="CE41" s="12"/>
      <c r="CF41" s="12"/>
      <c r="CH41" s="172"/>
      <c r="CJ41" s="28"/>
      <c r="CK41" s="28"/>
      <c r="CL41" s="28"/>
      <c r="CM41" s="28"/>
      <c r="CN41" s="12"/>
      <c r="CP41" s="172"/>
      <c r="CR41" s="28"/>
      <c r="CS41" s="28"/>
      <c r="CT41" s="28"/>
      <c r="CU41" s="28"/>
      <c r="CV41" s="12"/>
    </row>
    <row r="42" spans="1:100" ht="20.100000000000001" customHeight="1">
      <c r="A42" s="172"/>
      <c r="B42" s="7"/>
      <c r="C42" s="9" t="s">
        <v>6</v>
      </c>
      <c r="F42" s="192">
        <v>500000</v>
      </c>
      <c r="G42" s="192"/>
      <c r="H42" s="192"/>
      <c r="I42" s="192"/>
      <c r="J42" s="10" t="s">
        <v>11</v>
      </c>
      <c r="K42" s="10"/>
      <c r="L42" s="10"/>
      <c r="M42" s="194" t="s">
        <v>35</v>
      </c>
      <c r="N42" s="194"/>
      <c r="O42" s="194"/>
      <c r="P42" s="194"/>
      <c r="Q42" s="10"/>
      <c r="R42" s="10"/>
      <c r="S42" s="172"/>
      <c r="U42" s="193">
        <v>37</v>
      </c>
      <c r="V42" s="193"/>
      <c r="W42" s="10" t="s">
        <v>14</v>
      </c>
      <c r="X42" s="10"/>
      <c r="Y42" s="170"/>
      <c r="Z42" s="10"/>
      <c r="AA42" s="10" t="s">
        <v>142</v>
      </c>
      <c r="AB42" s="174">
        <f>SUM(AB44:AD50)</f>
        <v>10.040000000000001</v>
      </c>
      <c r="AC42" s="174"/>
      <c r="AD42" s="174"/>
      <c r="AE42" s="10" t="s">
        <v>139</v>
      </c>
      <c r="AG42" s="170"/>
      <c r="AI42" s="168">
        <f>SUM(AI44:AL50)</f>
        <v>6800</v>
      </c>
      <c r="AJ42" s="168"/>
      <c r="AK42" s="168"/>
      <c r="AL42" s="168"/>
      <c r="AM42" s="10" t="s">
        <v>11</v>
      </c>
      <c r="AO42" s="172"/>
      <c r="AQ42" s="175">
        <f>SUM(AQ44:AT50)</f>
        <v>6800</v>
      </c>
      <c r="AR42" s="175"/>
      <c r="AS42" s="175"/>
      <c r="AT42" s="175"/>
      <c r="AU42" s="10" t="s">
        <v>11</v>
      </c>
      <c r="AV42" s="10"/>
      <c r="AW42" s="170"/>
      <c r="AX42" s="10"/>
      <c r="AY42" s="167">
        <f>SUM(AY44:BB52)</f>
        <v>61300</v>
      </c>
      <c r="AZ42" s="167"/>
      <c r="BA42" s="167"/>
      <c r="BB42" s="167"/>
      <c r="BC42" s="10" t="s">
        <v>11</v>
      </c>
      <c r="BD42" s="10"/>
      <c r="BE42" s="29"/>
      <c r="BF42" s="10"/>
      <c r="BG42" s="29"/>
      <c r="BH42" s="29"/>
      <c r="BI42" s="29"/>
      <c r="BJ42" s="170"/>
      <c r="BK42" s="29"/>
      <c r="BL42" s="167">
        <f>SUM(BL44:BO46)</f>
        <v>0</v>
      </c>
      <c r="BM42" s="167"/>
      <c r="BN42" s="167"/>
      <c r="BO42" s="167"/>
      <c r="BP42" s="10" t="s">
        <v>11</v>
      </c>
      <c r="BQ42" s="29"/>
      <c r="BR42" s="170"/>
      <c r="BS42" s="29"/>
      <c r="BT42" s="167">
        <f>SUM(BT44:BW46)</f>
        <v>0</v>
      </c>
      <c r="BU42" s="167"/>
      <c r="BV42" s="167"/>
      <c r="BW42" s="167"/>
      <c r="BX42" s="10" t="s">
        <v>11</v>
      </c>
      <c r="BZ42" s="170"/>
      <c r="CA42" s="29"/>
      <c r="CB42" s="167">
        <f>SUM(CB44:CE46)</f>
        <v>0</v>
      </c>
      <c r="CC42" s="167"/>
      <c r="CD42" s="167"/>
      <c r="CE42" s="167"/>
      <c r="CF42" s="10" t="s">
        <v>11</v>
      </c>
      <c r="CH42" s="172"/>
      <c r="CJ42" s="175">
        <f>SUM(CJ44:CM50)</f>
        <v>61300</v>
      </c>
      <c r="CK42" s="175"/>
      <c r="CL42" s="175"/>
      <c r="CM42" s="175"/>
      <c r="CN42" s="10" t="s">
        <v>11</v>
      </c>
      <c r="CP42" s="172"/>
      <c r="CR42" s="175">
        <f>SUM(CR44:CU50)</f>
        <v>68100</v>
      </c>
      <c r="CS42" s="175"/>
      <c r="CT42" s="175"/>
      <c r="CU42" s="175"/>
      <c r="CV42" s="10" t="s">
        <v>11</v>
      </c>
    </row>
    <row r="43" spans="1:100" ht="6" hidden="1" customHeight="1">
      <c r="A43" s="172"/>
      <c r="B43" s="7"/>
      <c r="C43" s="13"/>
      <c r="F43" s="14"/>
      <c r="G43" s="14"/>
      <c r="H43" s="14"/>
      <c r="I43" s="14"/>
      <c r="J43" s="10"/>
      <c r="K43" s="10"/>
      <c r="L43" s="10"/>
      <c r="M43" s="10"/>
      <c r="N43" s="10"/>
      <c r="O43" s="10"/>
      <c r="P43" s="10"/>
      <c r="Q43" s="10"/>
      <c r="R43" s="10"/>
      <c r="S43" s="172"/>
      <c r="U43" s="20"/>
      <c r="V43" s="20"/>
      <c r="W43" s="10"/>
      <c r="X43" s="10"/>
      <c r="Y43" s="170"/>
      <c r="Z43" s="10"/>
      <c r="AA43" s="10"/>
      <c r="AB43" s="25"/>
      <c r="AC43" s="25"/>
      <c r="AD43" s="25"/>
      <c r="AE43" s="10"/>
      <c r="AG43" s="170"/>
      <c r="AI43" s="26"/>
      <c r="AJ43" s="26"/>
      <c r="AK43" s="26"/>
      <c r="AL43" s="26"/>
      <c r="AM43" s="10"/>
      <c r="AO43" s="172"/>
      <c r="AQ43" s="26"/>
      <c r="AR43" s="26"/>
      <c r="AS43" s="26"/>
      <c r="AT43" s="26"/>
      <c r="AU43" s="10"/>
      <c r="AV43" s="10"/>
      <c r="AW43" s="170"/>
      <c r="AX43" s="10"/>
      <c r="AY43" s="14"/>
      <c r="AZ43" s="14"/>
      <c r="BA43" s="14"/>
      <c r="BB43" s="14"/>
      <c r="BC43" s="10"/>
      <c r="BD43" s="10"/>
      <c r="BE43" s="29"/>
      <c r="BF43" s="10"/>
      <c r="BG43" s="29"/>
      <c r="BH43" s="29"/>
      <c r="BI43" s="29"/>
      <c r="BJ43" s="170"/>
      <c r="BK43" s="29"/>
      <c r="BL43" s="14"/>
      <c r="BM43" s="14"/>
      <c r="BN43" s="14"/>
      <c r="BO43" s="14"/>
      <c r="BP43" s="10"/>
      <c r="BQ43" s="29"/>
      <c r="BR43" s="170"/>
      <c r="BS43" s="29"/>
      <c r="BT43" s="14"/>
      <c r="BU43" s="14"/>
      <c r="BV43" s="14"/>
      <c r="BW43" s="14"/>
      <c r="BX43" s="10"/>
      <c r="BZ43" s="170"/>
      <c r="CA43" s="29"/>
      <c r="CB43" s="14"/>
      <c r="CC43" s="14"/>
      <c r="CD43" s="14"/>
      <c r="CE43" s="14"/>
      <c r="CF43" s="10"/>
      <c r="CH43" s="172"/>
      <c r="CJ43" s="26"/>
      <c r="CK43" s="26"/>
      <c r="CL43" s="26"/>
      <c r="CM43" s="26"/>
      <c r="CN43" s="10"/>
      <c r="CP43" s="172"/>
      <c r="CR43" s="26"/>
      <c r="CS43" s="26"/>
      <c r="CT43" s="26"/>
      <c r="CU43" s="26"/>
      <c r="CV43" s="10"/>
    </row>
    <row r="44" spans="1:100" ht="20.100000000000001" hidden="1" customHeight="1">
      <c r="A44" s="172"/>
      <c r="B44" s="7"/>
      <c r="C44" s="13"/>
      <c r="F44" s="14"/>
      <c r="G44" s="14"/>
      <c r="H44" s="14"/>
      <c r="I44" s="14"/>
      <c r="J44" s="10"/>
      <c r="K44" s="10"/>
      <c r="L44" s="10"/>
      <c r="M44" s="10"/>
      <c r="N44" s="10"/>
      <c r="O44" s="10"/>
      <c r="P44" s="10"/>
      <c r="Q44" s="10"/>
      <c r="R44" s="10"/>
      <c r="S44" s="172"/>
      <c r="U44" s="20"/>
      <c r="V44" s="20"/>
      <c r="W44" s="10"/>
      <c r="X44" s="10"/>
      <c r="Y44" s="170"/>
      <c r="Z44" s="10"/>
      <c r="AA44" s="10" t="s">
        <v>15</v>
      </c>
      <c r="AB44" s="174">
        <f>IF(U42="","",$W$9)</f>
        <v>6.7</v>
      </c>
      <c r="AC44" s="174"/>
      <c r="AD44" s="174"/>
      <c r="AE44" s="10" t="s">
        <v>139</v>
      </c>
      <c r="AG44" s="170"/>
      <c r="AI44" s="168">
        <f>IF(AB44="",0,MAX(ROUNDDOWN((F42-$AQ$9)*AB44/100,-2),0,0))</f>
        <v>4600</v>
      </c>
      <c r="AJ44" s="168"/>
      <c r="AK44" s="168"/>
      <c r="AL44" s="168"/>
      <c r="AM44" s="10" t="s">
        <v>11</v>
      </c>
      <c r="AO44" s="172"/>
      <c r="AQ44" s="168">
        <f>IF(U42="",0,IF($BA$9&lt;=AI44,$BA$9-CJ44,IF(AI44&lt;$BA$9,MIN(AI44,$BA$9-CJ44),0)))</f>
        <v>4600</v>
      </c>
      <c r="AR44" s="168"/>
      <c r="AS44" s="168"/>
      <c r="AT44" s="168"/>
      <c r="AU44" s="10" t="s">
        <v>11</v>
      </c>
      <c r="AV44" s="10"/>
      <c r="AW44" s="170"/>
      <c r="AX44" s="10"/>
      <c r="AY44" s="167">
        <f>IF(U42="","",$W$17)</f>
        <v>40400</v>
      </c>
      <c r="AZ44" s="167"/>
      <c r="BA44" s="167"/>
      <c r="BB44" s="167"/>
      <c r="BC44" s="10" t="s">
        <v>11</v>
      </c>
      <c r="BD44" s="10"/>
      <c r="BE44" s="29"/>
      <c r="BF44" s="10"/>
      <c r="BG44" s="29"/>
      <c r="BH44" s="29"/>
      <c r="BI44" s="29"/>
      <c r="BJ44" s="170"/>
      <c r="BK44" s="29"/>
      <c r="BL44" s="167">
        <f>IF(AY44="",0,IF(U42&lt;6,ROUNDDOWN(AY44*(1-$BG$29)*0.5,-2),0))</f>
        <v>0</v>
      </c>
      <c r="BM44" s="167"/>
      <c r="BN44" s="167"/>
      <c r="BO44" s="167"/>
      <c r="BP44" s="10" t="s">
        <v>11</v>
      </c>
      <c r="BQ44" s="29"/>
      <c r="BR44" s="170"/>
      <c r="BS44" s="29"/>
      <c r="BT44" s="167">
        <f>IF(AY44="",0,IF(AND($U$42&gt;=6,$U$42&lt;18),ROUNDDOWN(AY44*(1-$BG$29)*0.8,-2),0))</f>
        <v>0</v>
      </c>
      <c r="BU44" s="167"/>
      <c r="BV44" s="167"/>
      <c r="BW44" s="167"/>
      <c r="BX44" s="10" t="s">
        <v>11</v>
      </c>
      <c r="BZ44" s="170"/>
      <c r="CA44" s="29"/>
      <c r="CB44" s="167">
        <f>IF(BT44=0,0,AY44-BT44)</f>
        <v>0</v>
      </c>
      <c r="CC44" s="167"/>
      <c r="CD44" s="167"/>
      <c r="CE44" s="167"/>
      <c r="CF44" s="10" t="s">
        <v>11</v>
      </c>
      <c r="CH44" s="172"/>
      <c r="CJ44" s="168">
        <f>IF($U$42="",0,IF($U$42&lt;6,BL44,IF(AND($U$42&gt;=6,$U$42&lt;18),BT44,ROUNDDOWN(AY44*(1-$BG$29),-2))))</f>
        <v>40400</v>
      </c>
      <c r="CK44" s="168"/>
      <c r="CL44" s="168"/>
      <c r="CM44" s="168"/>
      <c r="CN44" s="10" t="s">
        <v>11</v>
      </c>
      <c r="CP44" s="172"/>
      <c r="CR44" s="168">
        <f>IF(CJ44="","",AQ44+CJ44)</f>
        <v>45000</v>
      </c>
      <c r="CS44" s="168"/>
      <c r="CT44" s="168"/>
      <c r="CU44" s="168"/>
      <c r="CV44" s="10" t="s">
        <v>11</v>
      </c>
    </row>
    <row r="45" spans="1:100" ht="6" hidden="1" customHeight="1">
      <c r="A45" s="172"/>
      <c r="B45" s="7"/>
      <c r="C45" s="13"/>
      <c r="F45" s="14"/>
      <c r="G45" s="14"/>
      <c r="H45" s="14"/>
      <c r="I45" s="14"/>
      <c r="J45" s="10"/>
      <c r="K45" s="10"/>
      <c r="L45" s="10"/>
      <c r="M45" s="10"/>
      <c r="N45" s="10"/>
      <c r="O45" s="10"/>
      <c r="P45" s="10"/>
      <c r="Q45" s="10"/>
      <c r="R45" s="10"/>
      <c r="S45" s="172"/>
      <c r="U45" s="20"/>
      <c r="V45" s="20"/>
      <c r="W45" s="10"/>
      <c r="X45" s="10"/>
      <c r="Y45" s="170"/>
      <c r="Z45" s="10"/>
      <c r="AA45" s="10"/>
      <c r="AB45" s="25"/>
      <c r="AC45" s="25"/>
      <c r="AD45" s="25"/>
      <c r="AE45" s="10"/>
      <c r="AG45" s="170"/>
      <c r="AI45" s="26"/>
      <c r="AJ45" s="26"/>
      <c r="AK45" s="26"/>
      <c r="AL45" s="26"/>
      <c r="AM45" s="10"/>
      <c r="AO45" s="172"/>
      <c r="AQ45" s="26"/>
      <c r="AR45" s="26"/>
      <c r="AS45" s="26"/>
      <c r="AT45" s="26"/>
      <c r="AU45" s="10"/>
      <c r="AV45" s="10"/>
      <c r="AW45" s="170"/>
      <c r="AX45" s="10"/>
      <c r="AY45" s="14"/>
      <c r="AZ45" s="14"/>
      <c r="BA45" s="14"/>
      <c r="BB45" s="14"/>
      <c r="BC45" s="10"/>
      <c r="BD45" s="10"/>
      <c r="BE45" s="29"/>
      <c r="BF45" s="10"/>
      <c r="BG45" s="29"/>
      <c r="BH45" s="29"/>
      <c r="BI45" s="29"/>
      <c r="BJ45" s="170"/>
      <c r="BK45" s="29"/>
      <c r="BL45" s="14"/>
      <c r="BM45" s="14"/>
      <c r="BN45" s="14"/>
      <c r="BO45" s="14"/>
      <c r="BP45" s="10"/>
      <c r="BQ45" s="29"/>
      <c r="BR45" s="170"/>
      <c r="BS45" s="29"/>
      <c r="BT45" s="14"/>
      <c r="BU45" s="14"/>
      <c r="BV45" s="14"/>
      <c r="BW45" s="14"/>
      <c r="BX45" s="10"/>
      <c r="BZ45" s="170"/>
      <c r="CA45" s="29"/>
      <c r="CB45" s="14"/>
      <c r="CC45" s="14"/>
      <c r="CD45" s="14"/>
      <c r="CE45" s="14"/>
      <c r="CF45" s="10"/>
      <c r="CH45" s="172"/>
      <c r="CJ45" s="26"/>
      <c r="CK45" s="26"/>
      <c r="CL45" s="26"/>
      <c r="CM45" s="26"/>
      <c r="CN45" s="10"/>
      <c r="CP45" s="172"/>
      <c r="CR45" s="26"/>
      <c r="CS45" s="26"/>
      <c r="CT45" s="26"/>
      <c r="CU45" s="26"/>
      <c r="CV45" s="10"/>
    </row>
    <row r="46" spans="1:100" ht="20.100000000000001" hidden="1" customHeight="1">
      <c r="A46" s="172"/>
      <c r="B46" s="7"/>
      <c r="C46" s="13"/>
      <c r="F46" s="14"/>
      <c r="G46" s="14"/>
      <c r="H46" s="14"/>
      <c r="I46" s="14"/>
      <c r="J46" s="10"/>
      <c r="K46" s="10"/>
      <c r="L46" s="10"/>
      <c r="M46" s="10"/>
      <c r="N46" s="10"/>
      <c r="O46" s="10"/>
      <c r="P46" s="10"/>
      <c r="Q46" s="10"/>
      <c r="R46" s="10"/>
      <c r="S46" s="172"/>
      <c r="U46" s="20"/>
      <c r="V46" s="20"/>
      <c r="W46" s="10"/>
      <c r="X46" s="10"/>
      <c r="Y46" s="170"/>
      <c r="Z46" s="10"/>
      <c r="AA46" s="10" t="s">
        <v>143</v>
      </c>
      <c r="AB46" s="174">
        <f>IF(U42="","",$W$11)</f>
        <v>3.08</v>
      </c>
      <c r="AC46" s="174"/>
      <c r="AD46" s="174"/>
      <c r="AE46" s="10" t="s">
        <v>139</v>
      </c>
      <c r="AG46" s="170"/>
      <c r="AI46" s="168">
        <f>IF(AB46="",0,MAX(ROUNDDOWN((F42-$AQ$9)*AB46/100,-2),0,0))</f>
        <v>2100</v>
      </c>
      <c r="AJ46" s="168"/>
      <c r="AK46" s="168"/>
      <c r="AL46" s="168"/>
      <c r="AM46" s="10" t="s">
        <v>11</v>
      </c>
      <c r="AO46" s="172"/>
      <c r="AQ46" s="168">
        <f>IF(U42="",0,IF($BA$11&lt;=AI46,$BA$11-CJ46,IF(AI46&lt;$BA$11,MIN(AI46,$BA$11-CJ46),0)))</f>
        <v>2100</v>
      </c>
      <c r="AR46" s="168"/>
      <c r="AS46" s="168"/>
      <c r="AT46" s="168"/>
      <c r="AU46" s="10" t="s">
        <v>11</v>
      </c>
      <c r="AV46" s="10"/>
      <c r="AW46" s="170"/>
      <c r="AX46" s="10"/>
      <c r="AY46" s="167">
        <f>IF(U42="","",$W$19)</f>
        <v>19000</v>
      </c>
      <c r="AZ46" s="167"/>
      <c r="BA46" s="167"/>
      <c r="BB46" s="167"/>
      <c r="BC46" s="10" t="s">
        <v>11</v>
      </c>
      <c r="BD46" s="10"/>
      <c r="BE46" s="29"/>
      <c r="BF46" s="10"/>
      <c r="BG46" s="29"/>
      <c r="BH46" s="29"/>
      <c r="BI46" s="29"/>
      <c r="BJ46" s="170"/>
      <c r="BK46" s="29"/>
      <c r="BL46" s="167">
        <f>IF(AY46="",0,IF(U42&lt;6,ROUNDDOWN(AY46*(1-$BG$29)*0.5,-2),0))</f>
        <v>0</v>
      </c>
      <c r="BM46" s="167"/>
      <c r="BN46" s="167"/>
      <c r="BO46" s="167"/>
      <c r="BP46" s="10" t="s">
        <v>11</v>
      </c>
      <c r="BQ46" s="29"/>
      <c r="BR46" s="170"/>
      <c r="BS46" s="29"/>
      <c r="BT46" s="167">
        <f>IF(AY46="",0,IF(AND($U$42&gt;=6,$U$42&lt;18),ROUNDDOWN(AY46*(1-$BG$29)*0.8,-2),0))</f>
        <v>0</v>
      </c>
      <c r="BU46" s="167"/>
      <c r="BV46" s="167"/>
      <c r="BW46" s="167"/>
      <c r="BX46" s="10" t="s">
        <v>11</v>
      </c>
      <c r="BZ46" s="170"/>
      <c r="CA46" s="29"/>
      <c r="CB46" s="167">
        <f>IF(BT46=0,0,AY46-BT46)</f>
        <v>0</v>
      </c>
      <c r="CC46" s="167"/>
      <c r="CD46" s="167"/>
      <c r="CE46" s="167"/>
      <c r="CF46" s="10" t="s">
        <v>11</v>
      </c>
      <c r="CH46" s="172"/>
      <c r="CJ46" s="168">
        <f>IF($U$42="",0,IF($U$42&lt;6,BL46,IF(AND($U$42&gt;=6,$U$42&lt;18),BT46,ROUNDDOWN(AY46*(1-$BG$29),-2))))</f>
        <v>19000</v>
      </c>
      <c r="CK46" s="168"/>
      <c r="CL46" s="168"/>
      <c r="CM46" s="168"/>
      <c r="CN46" s="10" t="s">
        <v>11</v>
      </c>
      <c r="CP46" s="172"/>
      <c r="CR46" s="168">
        <f>IF(CJ46="","",AQ46+CJ46)</f>
        <v>21100</v>
      </c>
      <c r="CS46" s="168"/>
      <c r="CT46" s="168"/>
      <c r="CU46" s="168"/>
      <c r="CV46" s="10" t="s">
        <v>11</v>
      </c>
    </row>
    <row r="47" spans="1:100" ht="6" hidden="1" customHeight="1">
      <c r="A47" s="172"/>
      <c r="B47" s="7"/>
      <c r="C47" s="13"/>
      <c r="F47" s="14"/>
      <c r="G47" s="14"/>
      <c r="H47" s="14"/>
      <c r="I47" s="14"/>
      <c r="J47" s="10"/>
      <c r="K47" s="10"/>
      <c r="L47" s="10"/>
      <c r="M47" s="10"/>
      <c r="N47" s="10"/>
      <c r="O47" s="10"/>
      <c r="P47" s="10"/>
      <c r="Q47" s="10"/>
      <c r="R47" s="10"/>
      <c r="S47" s="172"/>
      <c r="U47" s="20"/>
      <c r="V47" s="20"/>
      <c r="W47" s="10"/>
      <c r="X47" s="10"/>
      <c r="Y47" s="170"/>
      <c r="Z47" s="10"/>
      <c r="AA47" s="10"/>
      <c r="AB47" s="25"/>
      <c r="AC47" s="25"/>
      <c r="AD47" s="25"/>
      <c r="AE47" s="10"/>
      <c r="AG47" s="170"/>
      <c r="AI47" s="26"/>
      <c r="AJ47" s="26"/>
      <c r="AK47" s="26"/>
      <c r="AL47" s="26"/>
      <c r="AM47" s="10"/>
      <c r="AO47" s="172"/>
      <c r="AQ47" s="26"/>
      <c r="AR47" s="26"/>
      <c r="AS47" s="26"/>
      <c r="AT47" s="26"/>
      <c r="AU47" s="10"/>
      <c r="AV47" s="10"/>
      <c r="AW47" s="170"/>
      <c r="AX47" s="10"/>
      <c r="AY47" s="14"/>
      <c r="AZ47" s="14"/>
      <c r="BA47" s="14"/>
      <c r="BB47" s="14"/>
      <c r="BC47" s="10"/>
      <c r="BD47" s="10"/>
      <c r="BE47" s="29"/>
      <c r="BF47" s="10"/>
      <c r="BG47" s="29"/>
      <c r="BH47" s="29"/>
      <c r="BI47" s="29"/>
      <c r="BJ47" s="170"/>
      <c r="BK47" s="29"/>
      <c r="BL47" s="14"/>
      <c r="BM47" s="14"/>
      <c r="BN47" s="14"/>
      <c r="BO47" s="14"/>
      <c r="BP47" s="10"/>
      <c r="BQ47" s="29"/>
      <c r="BR47" s="170"/>
      <c r="BS47" s="29"/>
      <c r="BT47" s="14"/>
      <c r="BU47" s="14"/>
      <c r="BV47" s="14"/>
      <c r="BW47" s="14"/>
      <c r="BX47" s="10"/>
      <c r="BZ47" s="170"/>
      <c r="CA47" s="29"/>
      <c r="CB47" s="14"/>
      <c r="CC47" s="14"/>
      <c r="CD47" s="14"/>
      <c r="CE47" s="14"/>
      <c r="CF47" s="10"/>
      <c r="CH47" s="172"/>
      <c r="CJ47" s="26"/>
      <c r="CK47" s="26"/>
      <c r="CL47" s="26"/>
      <c r="CM47" s="26"/>
      <c r="CN47" s="10"/>
      <c r="CP47" s="172"/>
      <c r="CR47" s="26"/>
      <c r="CS47" s="26"/>
      <c r="CT47" s="26"/>
      <c r="CU47" s="26"/>
      <c r="CV47" s="10"/>
    </row>
    <row r="48" spans="1:100" ht="20.100000000000001" hidden="1" customHeight="1">
      <c r="A48" s="172"/>
      <c r="B48" s="7"/>
      <c r="C48" s="13"/>
      <c r="F48" s="14"/>
      <c r="G48" s="14"/>
      <c r="H48" s="14"/>
      <c r="I48" s="14"/>
      <c r="J48" s="10"/>
      <c r="K48" s="10"/>
      <c r="L48" s="10"/>
      <c r="M48" s="10"/>
      <c r="N48" s="10"/>
      <c r="O48" s="10"/>
      <c r="P48" s="10"/>
      <c r="Q48" s="10"/>
      <c r="R48" s="10"/>
      <c r="S48" s="172"/>
      <c r="U48" s="20"/>
      <c r="V48" s="20"/>
      <c r="W48" s="10"/>
      <c r="X48" s="10"/>
      <c r="Y48" s="170"/>
      <c r="Z48" s="10"/>
      <c r="AA48" s="10" t="s">
        <v>145</v>
      </c>
      <c r="AB48" s="174" t="str">
        <f>IF(U42="","",IF(AND(U42&gt;=40,U42&lt;65),$W$13,""))</f>
        <v/>
      </c>
      <c r="AC48" s="174"/>
      <c r="AD48" s="174"/>
      <c r="AE48" s="10" t="s">
        <v>139</v>
      </c>
      <c r="AG48" s="170"/>
      <c r="AI48" s="168">
        <f>IF(AB48="",0,MAX(ROUNDDOWN((F42-$AQ$9)*AB48/100,-2),0,0))</f>
        <v>0</v>
      </c>
      <c r="AJ48" s="168"/>
      <c r="AK48" s="168"/>
      <c r="AL48" s="168"/>
      <c r="AM48" s="10" t="s">
        <v>11</v>
      </c>
      <c r="AO48" s="172"/>
      <c r="AQ48" s="168">
        <f>IF(U42="",0,IF($BA$13&lt;=AI48,$BA$13-CJ48,IF(AI48&lt;$BA$13,MIN(AI48,$BA$13-CJ48),0)))</f>
        <v>0</v>
      </c>
      <c r="AR48" s="168"/>
      <c r="AS48" s="168"/>
      <c r="AT48" s="168"/>
      <c r="AU48" s="10" t="s">
        <v>11</v>
      </c>
      <c r="AV48" s="10"/>
      <c r="AW48" s="170"/>
      <c r="AX48" s="10"/>
      <c r="AY48" s="167">
        <f>IF(U42="","",IF(AND(U42&gt;=40,U42&lt;65),$W$21,0))</f>
        <v>0</v>
      </c>
      <c r="AZ48" s="167"/>
      <c r="BA48" s="167"/>
      <c r="BB48" s="167"/>
      <c r="BC48" s="10" t="s">
        <v>11</v>
      </c>
      <c r="BD48" s="10"/>
      <c r="BE48" s="29"/>
      <c r="BF48" s="10"/>
      <c r="BG48" s="29"/>
      <c r="BH48" s="29"/>
      <c r="BI48" s="29"/>
      <c r="BJ48" s="170"/>
      <c r="BK48" s="29"/>
      <c r="BL48" s="14"/>
      <c r="BM48" s="14"/>
      <c r="BN48" s="14"/>
      <c r="BO48" s="14"/>
      <c r="BP48" s="10"/>
      <c r="BQ48" s="29"/>
      <c r="BR48" s="170"/>
      <c r="BS48" s="29"/>
      <c r="BT48" s="14"/>
      <c r="BU48" s="14"/>
      <c r="BV48" s="14"/>
      <c r="BW48" s="14"/>
      <c r="BX48" s="10"/>
      <c r="BZ48" s="170"/>
      <c r="CA48" s="29"/>
      <c r="CB48" s="14"/>
      <c r="CC48" s="14"/>
      <c r="CD48" s="14"/>
      <c r="CE48" s="14"/>
      <c r="CF48" s="10"/>
      <c r="CH48" s="172"/>
      <c r="CJ48" s="168">
        <f>IF($U$42="",0,ROUNDDOWN(AY48*(1-$BG$29),-2))</f>
        <v>0</v>
      </c>
      <c r="CK48" s="168"/>
      <c r="CL48" s="168"/>
      <c r="CM48" s="168"/>
      <c r="CN48" s="10" t="s">
        <v>11</v>
      </c>
      <c r="CP48" s="172"/>
      <c r="CR48" s="168">
        <f>IF(CJ48="","",AQ48+CJ48)</f>
        <v>0</v>
      </c>
      <c r="CS48" s="168"/>
      <c r="CT48" s="168"/>
      <c r="CU48" s="168"/>
      <c r="CV48" s="10" t="s">
        <v>11</v>
      </c>
    </row>
    <row r="49" spans="1:100" ht="6" hidden="1" customHeight="1">
      <c r="A49" s="172"/>
      <c r="B49" s="7"/>
      <c r="C49" s="13"/>
      <c r="F49" s="14"/>
      <c r="G49" s="14"/>
      <c r="H49" s="14"/>
      <c r="I49" s="14"/>
      <c r="J49" s="10"/>
      <c r="K49" s="10"/>
      <c r="L49" s="10"/>
      <c r="M49" s="10"/>
      <c r="N49" s="10"/>
      <c r="O49" s="10"/>
      <c r="P49" s="10"/>
      <c r="Q49" s="10"/>
      <c r="R49" s="10"/>
      <c r="S49" s="172"/>
      <c r="U49" s="20"/>
      <c r="V49" s="20"/>
      <c r="W49" s="10"/>
      <c r="X49" s="10"/>
      <c r="Y49" s="170"/>
      <c r="Z49" s="10"/>
      <c r="AA49" s="10"/>
      <c r="AB49" s="25"/>
      <c r="AC49" s="25"/>
      <c r="AD49" s="25"/>
      <c r="AE49" s="10"/>
      <c r="AG49" s="170"/>
      <c r="AI49" s="15"/>
      <c r="AJ49" s="15"/>
      <c r="AK49" s="15"/>
      <c r="AL49" s="15"/>
      <c r="AM49" s="10"/>
      <c r="AO49" s="172"/>
      <c r="AQ49" s="15"/>
      <c r="AR49" s="15"/>
      <c r="AS49" s="15"/>
      <c r="AT49" s="15"/>
      <c r="AU49" s="10"/>
      <c r="AV49" s="10"/>
      <c r="AW49" s="170"/>
      <c r="AX49" s="10"/>
      <c r="AY49" s="14"/>
      <c r="AZ49" s="14"/>
      <c r="BA49" s="14"/>
      <c r="BB49" s="14"/>
      <c r="BC49" s="10"/>
      <c r="BD49" s="10"/>
      <c r="BE49" s="29"/>
      <c r="BF49" s="10"/>
      <c r="BG49" s="29"/>
      <c r="BH49" s="29"/>
      <c r="BI49" s="29"/>
      <c r="BJ49" s="170"/>
      <c r="BK49" s="29"/>
      <c r="BL49" s="14"/>
      <c r="BM49" s="14"/>
      <c r="BN49" s="14"/>
      <c r="BO49" s="14"/>
      <c r="BP49" s="10"/>
      <c r="BQ49" s="29"/>
      <c r="BR49" s="170"/>
      <c r="BS49" s="29"/>
      <c r="BT49" s="14"/>
      <c r="BU49" s="14"/>
      <c r="BV49" s="14"/>
      <c r="BW49" s="14"/>
      <c r="BX49" s="10"/>
      <c r="BZ49" s="170"/>
      <c r="CA49" s="29"/>
      <c r="CB49" s="14"/>
      <c r="CC49" s="14"/>
      <c r="CD49" s="14"/>
      <c r="CE49" s="14"/>
      <c r="CF49" s="10"/>
      <c r="CH49" s="172"/>
      <c r="CJ49" s="15"/>
      <c r="CK49" s="15"/>
      <c r="CL49" s="15"/>
      <c r="CM49" s="15"/>
      <c r="CN49" s="10"/>
      <c r="CP49" s="172"/>
      <c r="CR49" s="15"/>
      <c r="CS49" s="15"/>
      <c r="CT49" s="15"/>
      <c r="CU49" s="15"/>
      <c r="CV49" s="10"/>
    </row>
    <row r="50" spans="1:100" ht="20.100000000000001" hidden="1" customHeight="1">
      <c r="A50" s="172"/>
      <c r="B50" s="7"/>
      <c r="C50" s="13"/>
      <c r="F50" s="14"/>
      <c r="G50" s="14"/>
      <c r="H50" s="14"/>
      <c r="I50" s="14"/>
      <c r="J50" s="10"/>
      <c r="K50" s="10"/>
      <c r="L50" s="10"/>
      <c r="M50" s="10"/>
      <c r="N50" s="10"/>
      <c r="O50" s="10"/>
      <c r="P50" s="10"/>
      <c r="Q50" s="10"/>
      <c r="R50" s="10"/>
      <c r="S50" s="172"/>
      <c r="U50" s="20"/>
      <c r="V50" s="20"/>
      <c r="W50" s="10"/>
      <c r="X50" s="10"/>
      <c r="Y50" s="170"/>
      <c r="Z50" s="10"/>
      <c r="AA50" s="10" t="s">
        <v>34</v>
      </c>
      <c r="AB50" s="174">
        <f>IF(U42="","",IF(AND(U42&gt;=0,U42&lt;18),"",$W$15))</f>
        <v>0.26</v>
      </c>
      <c r="AC50" s="174"/>
      <c r="AD50" s="174"/>
      <c r="AE50" s="10" t="s">
        <v>139</v>
      </c>
      <c r="AG50" s="170"/>
      <c r="AI50" s="168">
        <f>IF(AB50="",0,MAX(ROUNDDOWN((F42-$AQ$9)*AB50/100,-2),0,0))</f>
        <v>100</v>
      </c>
      <c r="AJ50" s="168"/>
      <c r="AK50" s="168"/>
      <c r="AL50" s="168"/>
      <c r="AM50" s="10" t="s">
        <v>11</v>
      </c>
      <c r="AO50" s="172"/>
      <c r="AQ50" s="168">
        <f>IF(U42="",0,IF($BA$13&lt;=AI50,$BA$13-CJ50,IF(AI50&lt;$BA$13,MIN(AI50,$BA$13-CJ50),0)))</f>
        <v>100</v>
      </c>
      <c r="AR50" s="168"/>
      <c r="AS50" s="168"/>
      <c r="AT50" s="168"/>
      <c r="AU50" s="10" t="s">
        <v>11</v>
      </c>
      <c r="AV50" s="10"/>
      <c r="AW50" s="170"/>
      <c r="AX50" s="10"/>
      <c r="AY50" s="167">
        <f>IF(U42="","",IF($U$42&gt;=18,$W$23,0))</f>
        <v>1700</v>
      </c>
      <c r="AZ50" s="167"/>
      <c r="BA50" s="167"/>
      <c r="BB50" s="167"/>
      <c r="BC50" s="10" t="s">
        <v>11</v>
      </c>
      <c r="BD50" s="10"/>
      <c r="BE50" s="29"/>
      <c r="BF50" s="10"/>
      <c r="BG50" s="29"/>
      <c r="BH50" s="29"/>
      <c r="BI50" s="29"/>
      <c r="BJ50" s="170"/>
      <c r="BK50" s="29"/>
      <c r="BL50" s="14"/>
      <c r="BM50" s="14"/>
      <c r="BN50" s="14"/>
      <c r="BO50" s="14"/>
      <c r="BP50" s="10"/>
      <c r="BQ50" s="29"/>
      <c r="BR50" s="170"/>
      <c r="BS50" s="29"/>
      <c r="BT50" s="14"/>
      <c r="BU50" s="14"/>
      <c r="BV50" s="14"/>
      <c r="BW50" s="14"/>
      <c r="BX50" s="10"/>
      <c r="BZ50" s="170"/>
      <c r="CA50" s="29"/>
      <c r="CB50" s="14"/>
      <c r="CC50" s="14"/>
      <c r="CD50" s="14"/>
      <c r="CE50" s="14"/>
      <c r="CF50" s="10"/>
      <c r="CH50" s="172"/>
      <c r="CJ50" s="168">
        <f>IF($U$42="",0,ROUNDDOWN((AY50+AY52)*(1-$BG$29),-2))</f>
        <v>1900</v>
      </c>
      <c r="CK50" s="168"/>
      <c r="CL50" s="168"/>
      <c r="CM50" s="168"/>
      <c r="CN50" s="10" t="s">
        <v>11</v>
      </c>
      <c r="CP50" s="172"/>
      <c r="CR50" s="168">
        <f>IF(CJ50="","",AQ50+CJ50)</f>
        <v>2000</v>
      </c>
      <c r="CS50" s="168"/>
      <c r="CT50" s="168"/>
      <c r="CU50" s="168"/>
      <c r="CV50" s="10" t="s">
        <v>11</v>
      </c>
    </row>
    <row r="51" spans="1:100" ht="6" hidden="1" customHeight="1">
      <c r="A51" s="172"/>
      <c r="B51" s="7"/>
      <c r="C51" s="13"/>
      <c r="F51" s="14"/>
      <c r="G51" s="14"/>
      <c r="H51" s="14"/>
      <c r="I51" s="14"/>
      <c r="J51" s="10"/>
      <c r="K51" s="10"/>
      <c r="L51" s="10"/>
      <c r="M51" s="10"/>
      <c r="N51" s="10"/>
      <c r="O51" s="10"/>
      <c r="P51" s="10"/>
      <c r="Q51" s="10"/>
      <c r="R51" s="10"/>
      <c r="S51" s="172"/>
      <c r="U51" s="20"/>
      <c r="V51" s="20"/>
      <c r="W51" s="10"/>
      <c r="X51" s="10"/>
      <c r="Y51" s="170"/>
      <c r="Z51" s="10"/>
      <c r="AA51" s="10"/>
      <c r="AB51" s="25"/>
      <c r="AC51" s="25"/>
      <c r="AD51" s="25"/>
      <c r="AE51" s="10"/>
      <c r="AG51" s="170"/>
      <c r="AI51" s="15"/>
      <c r="AJ51" s="15"/>
      <c r="AK51" s="15"/>
      <c r="AL51" s="15"/>
      <c r="AM51" s="10"/>
      <c r="AO51" s="172"/>
      <c r="AQ51" s="15"/>
      <c r="AR51" s="15"/>
      <c r="AS51" s="15"/>
      <c r="AT51" s="15"/>
      <c r="AU51" s="10"/>
      <c r="AV51" s="10"/>
      <c r="AW51" s="170"/>
      <c r="AX51" s="10"/>
      <c r="AY51" s="14"/>
      <c r="AZ51" s="14"/>
      <c r="BA51" s="14"/>
      <c r="BB51" s="14"/>
      <c r="BC51" s="10"/>
      <c r="BD51" s="10"/>
      <c r="BE51" s="29"/>
      <c r="BF51" s="10"/>
      <c r="BG51" s="29"/>
      <c r="BH51" s="29"/>
      <c r="BI51" s="29"/>
      <c r="BJ51" s="170"/>
      <c r="BK51" s="29"/>
      <c r="BL51" s="14"/>
      <c r="BM51" s="14"/>
      <c r="BN51" s="14"/>
      <c r="BO51" s="14"/>
      <c r="BP51" s="10"/>
      <c r="BQ51" s="29"/>
      <c r="BR51" s="170"/>
      <c r="BS51" s="29"/>
      <c r="BT51" s="14"/>
      <c r="BU51" s="14"/>
      <c r="BV51" s="14"/>
      <c r="BW51" s="14"/>
      <c r="BX51" s="10"/>
      <c r="BZ51" s="170"/>
      <c r="CA51" s="29"/>
      <c r="CB51" s="14"/>
      <c r="CC51" s="14"/>
      <c r="CD51" s="14"/>
      <c r="CE51" s="14"/>
      <c r="CF51" s="10"/>
      <c r="CH51" s="172"/>
      <c r="CJ51" s="15"/>
      <c r="CK51" s="15"/>
      <c r="CL51" s="15"/>
      <c r="CM51" s="15"/>
      <c r="CN51" s="10"/>
      <c r="CP51" s="172"/>
      <c r="CR51" s="15"/>
      <c r="CS51" s="15"/>
      <c r="CT51" s="15"/>
      <c r="CU51" s="15"/>
      <c r="CV51" s="10"/>
    </row>
    <row r="52" spans="1:100" ht="20.100000000000001" hidden="1" customHeight="1">
      <c r="A52" s="172"/>
      <c r="B52" s="7"/>
      <c r="C52" s="13"/>
      <c r="F52" s="14"/>
      <c r="G52" s="14"/>
      <c r="H52" s="14"/>
      <c r="I52" s="14"/>
      <c r="J52" s="10"/>
      <c r="K52" s="10"/>
      <c r="L52" s="10"/>
      <c r="M52" s="10"/>
      <c r="N52" s="10"/>
      <c r="O52" s="10"/>
      <c r="P52" s="10"/>
      <c r="Q52" s="10"/>
      <c r="R52" s="10"/>
      <c r="S52" s="172"/>
      <c r="U52" s="20"/>
      <c r="V52" s="20"/>
      <c r="W52" s="10"/>
      <c r="X52" s="10"/>
      <c r="Y52" s="170"/>
      <c r="Z52" s="10"/>
      <c r="AA52" s="10" t="s">
        <v>167</v>
      </c>
      <c r="AB52" s="25"/>
      <c r="AC52" s="25"/>
      <c r="AD52" s="25"/>
      <c r="AE52" s="10"/>
      <c r="AG52" s="170"/>
      <c r="AI52" s="15"/>
      <c r="AJ52" s="15"/>
      <c r="AK52" s="15"/>
      <c r="AL52" s="15"/>
      <c r="AM52" s="10"/>
      <c r="AO52" s="172"/>
      <c r="AQ52" s="15"/>
      <c r="AR52" s="15"/>
      <c r="AS52" s="15"/>
      <c r="AT52" s="15"/>
      <c r="AU52" s="10"/>
      <c r="AV52" s="10"/>
      <c r="AW52" s="170"/>
      <c r="AX52" s="10"/>
      <c r="AY52" s="167">
        <f>IF(U42="","",IF($U$42&gt;=18,$W$25,0))</f>
        <v>200</v>
      </c>
      <c r="AZ52" s="167"/>
      <c r="BA52" s="167"/>
      <c r="BB52" s="167"/>
      <c r="BC52" s="10" t="s">
        <v>11</v>
      </c>
      <c r="BD52" s="10"/>
      <c r="BE52" s="29"/>
      <c r="BF52" s="10"/>
      <c r="BG52" s="29"/>
      <c r="BH52" s="29"/>
      <c r="BI52" s="29"/>
      <c r="BJ52" s="170"/>
      <c r="BK52" s="29"/>
      <c r="BL52" s="14"/>
      <c r="BM52" s="14"/>
      <c r="BN52" s="14"/>
      <c r="BO52" s="14"/>
      <c r="BP52" s="10"/>
      <c r="BQ52" s="29"/>
      <c r="BR52" s="170"/>
      <c r="BS52" s="29"/>
      <c r="BT52" s="14"/>
      <c r="BU52" s="14"/>
      <c r="BV52" s="14"/>
      <c r="BW52" s="14"/>
      <c r="BX52" s="10"/>
      <c r="BZ52" s="170"/>
      <c r="CA52" s="29"/>
      <c r="CB52" s="14"/>
      <c r="CC52" s="14"/>
      <c r="CD52" s="14"/>
      <c r="CE52" s="14"/>
      <c r="CF52" s="10"/>
      <c r="CH52" s="172"/>
      <c r="CJ52" s="14"/>
      <c r="CK52" s="14"/>
      <c r="CL52" s="14"/>
      <c r="CM52" s="14"/>
      <c r="CN52" s="10"/>
      <c r="CP52" s="172"/>
      <c r="CR52" s="14"/>
      <c r="CS52" s="14"/>
      <c r="CT52" s="14"/>
      <c r="CU52" s="14"/>
      <c r="CV52" s="10"/>
    </row>
    <row r="53" spans="1:100" ht="6" customHeight="1">
      <c r="A53" s="172"/>
      <c r="B53" s="7"/>
      <c r="C53" s="11"/>
      <c r="D53" s="11"/>
      <c r="E53" s="11"/>
      <c r="F53" s="11"/>
      <c r="G53" s="11"/>
      <c r="H53" s="11"/>
      <c r="I53" s="11"/>
      <c r="J53" s="11"/>
      <c r="K53" s="21"/>
      <c r="L53" s="21"/>
      <c r="M53" s="21"/>
      <c r="N53" s="21"/>
      <c r="O53" s="21"/>
      <c r="P53" s="21"/>
      <c r="Q53" s="21"/>
      <c r="R53" s="21"/>
      <c r="S53" s="172"/>
      <c r="U53" s="11"/>
      <c r="V53" s="11"/>
      <c r="W53" s="11"/>
      <c r="Y53" s="170"/>
      <c r="AA53" s="11"/>
      <c r="AB53" s="11"/>
      <c r="AC53" s="11"/>
      <c r="AD53" s="11"/>
      <c r="AE53" s="11"/>
      <c r="AG53" s="170"/>
      <c r="AI53" s="11"/>
      <c r="AJ53" s="11"/>
      <c r="AK53" s="11"/>
      <c r="AL53" s="11"/>
      <c r="AM53" s="11"/>
      <c r="AO53" s="172"/>
      <c r="AQ53" s="27"/>
      <c r="AR53" s="27"/>
      <c r="AS53" s="27"/>
      <c r="AT53" s="27"/>
      <c r="AU53" s="11"/>
      <c r="AW53" s="170"/>
      <c r="AY53" s="27"/>
      <c r="AZ53" s="27"/>
      <c r="BA53" s="27"/>
      <c r="BB53" s="27"/>
      <c r="BC53" s="11"/>
      <c r="BE53" s="29"/>
      <c r="BG53" s="29"/>
      <c r="BH53" s="29"/>
      <c r="BI53" s="29"/>
      <c r="BJ53" s="170"/>
      <c r="BK53" s="29"/>
      <c r="BL53" s="27"/>
      <c r="BM53" s="27"/>
      <c r="BN53" s="27"/>
      <c r="BO53" s="27"/>
      <c r="BP53" s="11"/>
      <c r="BQ53" s="29"/>
      <c r="BR53" s="170"/>
      <c r="BS53" s="29"/>
      <c r="BT53" s="27"/>
      <c r="BU53" s="27"/>
      <c r="BV53" s="27"/>
      <c r="BW53" s="27"/>
      <c r="BX53" s="11"/>
      <c r="BZ53" s="170"/>
      <c r="CA53" s="29"/>
      <c r="CB53" s="27"/>
      <c r="CC53" s="27"/>
      <c r="CD53" s="27"/>
      <c r="CE53" s="27"/>
      <c r="CF53" s="11"/>
      <c r="CH53" s="172"/>
      <c r="CJ53" s="27"/>
      <c r="CK53" s="27"/>
      <c r="CL53" s="27"/>
      <c r="CM53" s="27"/>
      <c r="CN53" s="11"/>
      <c r="CP53" s="172"/>
      <c r="CR53" s="27"/>
      <c r="CS53" s="27"/>
      <c r="CT53" s="27"/>
      <c r="CU53" s="27"/>
      <c r="CV53" s="11"/>
    </row>
    <row r="54" spans="1:100" ht="6" customHeight="1">
      <c r="A54" s="172"/>
      <c r="B54" s="7"/>
      <c r="C54" s="12"/>
      <c r="D54" s="12"/>
      <c r="E54" s="12"/>
      <c r="F54" s="12"/>
      <c r="G54" s="12"/>
      <c r="H54" s="12"/>
      <c r="I54" s="12"/>
      <c r="J54" s="12"/>
      <c r="K54" s="21"/>
      <c r="L54" s="21"/>
      <c r="M54" s="21"/>
      <c r="N54" s="21"/>
      <c r="O54" s="21"/>
      <c r="P54" s="21"/>
      <c r="Q54" s="21"/>
      <c r="R54" s="21"/>
      <c r="S54" s="172"/>
      <c r="U54" s="12"/>
      <c r="V54" s="12"/>
      <c r="W54" s="12"/>
      <c r="Y54" s="170"/>
      <c r="AA54" s="12"/>
      <c r="AB54" s="12"/>
      <c r="AC54" s="12"/>
      <c r="AD54" s="12"/>
      <c r="AE54" s="12"/>
      <c r="AG54" s="170"/>
      <c r="AI54" s="12"/>
      <c r="AJ54" s="12"/>
      <c r="AK54" s="12"/>
      <c r="AL54" s="12"/>
      <c r="AM54" s="12"/>
      <c r="AO54" s="172"/>
      <c r="AQ54" s="28"/>
      <c r="AR54" s="28"/>
      <c r="AS54" s="28"/>
      <c r="AT54" s="28"/>
      <c r="AU54" s="12"/>
      <c r="AW54" s="170"/>
      <c r="AY54" s="28"/>
      <c r="AZ54" s="28"/>
      <c r="BA54" s="28"/>
      <c r="BB54" s="28"/>
      <c r="BC54" s="12"/>
      <c r="BE54" s="29"/>
      <c r="BG54" s="29"/>
      <c r="BH54" s="29"/>
      <c r="BI54" s="29"/>
      <c r="BJ54" s="170"/>
      <c r="BK54" s="29"/>
      <c r="BL54" s="28"/>
      <c r="BM54" s="28"/>
      <c r="BN54" s="28"/>
      <c r="BO54" s="28"/>
      <c r="BP54" s="12"/>
      <c r="BQ54" s="29"/>
      <c r="BR54" s="170"/>
      <c r="BS54" s="29"/>
      <c r="BT54" s="28"/>
      <c r="BU54" s="28"/>
      <c r="BV54" s="28"/>
      <c r="BW54" s="28"/>
      <c r="BX54" s="12"/>
      <c r="BZ54" s="170"/>
      <c r="CA54" s="29"/>
      <c r="CB54" s="28"/>
      <c r="CC54" s="28"/>
      <c r="CD54" s="28"/>
      <c r="CE54" s="28"/>
      <c r="CF54" s="12"/>
      <c r="CH54" s="172"/>
      <c r="CJ54" s="28"/>
      <c r="CK54" s="28"/>
      <c r="CL54" s="28"/>
      <c r="CM54" s="28"/>
      <c r="CN54" s="12"/>
      <c r="CP54" s="172"/>
      <c r="CR54" s="28"/>
      <c r="CS54" s="28"/>
      <c r="CT54" s="28"/>
      <c r="CU54" s="28"/>
      <c r="CV54" s="12"/>
    </row>
    <row r="55" spans="1:100" ht="20.100000000000001" customHeight="1">
      <c r="A55" s="172"/>
      <c r="B55" s="7"/>
      <c r="C55" s="9" t="s">
        <v>25</v>
      </c>
      <c r="F55" s="192">
        <v>0</v>
      </c>
      <c r="G55" s="192"/>
      <c r="H55" s="192"/>
      <c r="I55" s="192"/>
      <c r="J55" s="10" t="s">
        <v>11</v>
      </c>
      <c r="K55" s="10"/>
      <c r="L55" s="10"/>
      <c r="M55" s="22"/>
      <c r="N55" s="10"/>
      <c r="O55" s="10"/>
      <c r="P55" s="10"/>
      <c r="Q55" s="10"/>
      <c r="R55" s="10"/>
      <c r="S55" s="172"/>
      <c r="U55" s="193">
        <v>8</v>
      </c>
      <c r="V55" s="193"/>
      <c r="W55" s="10" t="s">
        <v>14</v>
      </c>
      <c r="X55" s="10"/>
      <c r="Y55" s="170"/>
      <c r="Z55" s="10"/>
      <c r="AA55" s="10" t="s">
        <v>142</v>
      </c>
      <c r="AB55" s="174">
        <f>SUM(AB57:AD63)</f>
        <v>9.7800000000000011</v>
      </c>
      <c r="AC55" s="174"/>
      <c r="AD55" s="174"/>
      <c r="AE55" s="10" t="s">
        <v>139</v>
      </c>
      <c r="AG55" s="170"/>
      <c r="AI55" s="168">
        <f>SUM(AI57:AL63)</f>
        <v>0</v>
      </c>
      <c r="AJ55" s="168"/>
      <c r="AK55" s="168"/>
      <c r="AL55" s="168"/>
      <c r="AM55" s="10" t="s">
        <v>11</v>
      </c>
      <c r="AO55" s="172"/>
      <c r="AQ55" s="175">
        <f>SUM(AQ57:AT63)</f>
        <v>0</v>
      </c>
      <c r="AR55" s="175"/>
      <c r="AS55" s="175"/>
      <c r="AT55" s="175"/>
      <c r="AU55" s="10" t="s">
        <v>11</v>
      </c>
      <c r="AV55" s="10"/>
      <c r="AW55" s="170"/>
      <c r="AX55" s="10"/>
      <c r="AY55" s="167">
        <f>SUM(AY57:BB65)</f>
        <v>59400</v>
      </c>
      <c r="AZ55" s="167"/>
      <c r="BA55" s="167"/>
      <c r="BB55" s="167"/>
      <c r="BC55" s="10" t="s">
        <v>11</v>
      </c>
      <c r="BD55" s="10"/>
      <c r="BE55" s="29"/>
      <c r="BF55" s="10"/>
      <c r="BG55" s="29"/>
      <c r="BH55" s="29"/>
      <c r="BI55" s="29"/>
      <c r="BJ55" s="170"/>
      <c r="BK55" s="29"/>
      <c r="BL55" s="167">
        <f>SUM(BL57:BO59)</f>
        <v>0</v>
      </c>
      <c r="BM55" s="167"/>
      <c r="BN55" s="167"/>
      <c r="BO55" s="167"/>
      <c r="BP55" s="10" t="s">
        <v>11</v>
      </c>
      <c r="BQ55" s="29"/>
      <c r="BR55" s="170"/>
      <c r="BS55" s="29"/>
      <c r="BT55" s="167">
        <f>SUM(BT57:BW59)</f>
        <v>47500</v>
      </c>
      <c r="BU55" s="167"/>
      <c r="BV55" s="167"/>
      <c r="BW55" s="167"/>
      <c r="BX55" s="10" t="s">
        <v>11</v>
      </c>
      <c r="BZ55" s="170"/>
      <c r="CA55" s="29"/>
      <c r="CB55" s="167">
        <f>SUM(CB57:CE59)</f>
        <v>11900</v>
      </c>
      <c r="CC55" s="167"/>
      <c r="CD55" s="167"/>
      <c r="CE55" s="167"/>
      <c r="CF55" s="10" t="s">
        <v>11</v>
      </c>
      <c r="CH55" s="172"/>
      <c r="CJ55" s="175">
        <f>SUM(CJ57:CM63)</f>
        <v>47500</v>
      </c>
      <c r="CK55" s="175"/>
      <c r="CL55" s="175"/>
      <c r="CM55" s="175"/>
      <c r="CN55" s="10" t="s">
        <v>11</v>
      </c>
      <c r="CP55" s="172"/>
      <c r="CR55" s="175">
        <f>SUM(CR57:CU63)</f>
        <v>47500</v>
      </c>
      <c r="CS55" s="175"/>
      <c r="CT55" s="175"/>
      <c r="CU55" s="175"/>
      <c r="CV55" s="10" t="s">
        <v>11</v>
      </c>
    </row>
    <row r="56" spans="1:100" ht="6" hidden="1" customHeight="1">
      <c r="A56" s="172"/>
      <c r="B56" s="7"/>
      <c r="C56" s="13"/>
      <c r="F56" s="14"/>
      <c r="G56" s="14"/>
      <c r="H56" s="14"/>
      <c r="I56" s="14"/>
      <c r="J56" s="10"/>
      <c r="K56" s="10"/>
      <c r="L56" s="10"/>
      <c r="M56" s="22"/>
      <c r="N56" s="10"/>
      <c r="O56" s="10"/>
      <c r="P56" s="10"/>
      <c r="Q56" s="10"/>
      <c r="R56" s="10"/>
      <c r="S56" s="172"/>
      <c r="U56" s="20"/>
      <c r="V56" s="20"/>
      <c r="W56" s="10"/>
      <c r="X56" s="10"/>
      <c r="Y56" s="170"/>
      <c r="Z56" s="10"/>
      <c r="AA56" s="10"/>
      <c r="AB56" s="25"/>
      <c r="AC56" s="25"/>
      <c r="AD56" s="25"/>
      <c r="AE56" s="10"/>
      <c r="AG56" s="170"/>
      <c r="AI56" s="26"/>
      <c r="AJ56" s="26"/>
      <c r="AK56" s="26"/>
      <c r="AL56" s="26"/>
      <c r="AM56" s="10"/>
      <c r="AO56" s="172"/>
      <c r="AQ56" s="26"/>
      <c r="AR56" s="26"/>
      <c r="AS56" s="26"/>
      <c r="AT56" s="26"/>
      <c r="AU56" s="10"/>
      <c r="AV56" s="10"/>
      <c r="AW56" s="170"/>
      <c r="AX56" s="10"/>
      <c r="AY56" s="14"/>
      <c r="AZ56" s="14"/>
      <c r="BA56" s="14"/>
      <c r="BB56" s="14"/>
      <c r="BC56" s="10"/>
      <c r="BD56" s="10"/>
      <c r="BE56" s="29"/>
      <c r="BF56" s="10"/>
      <c r="BG56" s="29"/>
      <c r="BH56" s="29"/>
      <c r="BI56" s="29"/>
      <c r="BJ56" s="170"/>
      <c r="BK56" s="29"/>
      <c r="BL56" s="14"/>
      <c r="BM56" s="14"/>
      <c r="BN56" s="14"/>
      <c r="BO56" s="14"/>
      <c r="BP56" s="10"/>
      <c r="BQ56" s="29"/>
      <c r="BR56" s="170"/>
      <c r="BS56" s="29"/>
      <c r="BT56" s="14"/>
      <c r="BU56" s="14"/>
      <c r="BV56" s="14"/>
      <c r="BW56" s="14"/>
      <c r="BX56" s="10"/>
      <c r="BZ56" s="170"/>
      <c r="CA56" s="29"/>
      <c r="CB56" s="14"/>
      <c r="CC56" s="14"/>
      <c r="CD56" s="14"/>
      <c r="CE56" s="14"/>
      <c r="CF56" s="10"/>
      <c r="CH56" s="172"/>
      <c r="CJ56" s="26"/>
      <c r="CK56" s="26"/>
      <c r="CL56" s="26"/>
      <c r="CM56" s="26"/>
      <c r="CN56" s="10"/>
      <c r="CP56" s="172"/>
      <c r="CR56" s="26"/>
      <c r="CS56" s="26"/>
      <c r="CT56" s="26"/>
      <c r="CU56" s="26"/>
      <c r="CV56" s="10"/>
    </row>
    <row r="57" spans="1:100" ht="20.100000000000001" hidden="1" customHeight="1">
      <c r="A57" s="172"/>
      <c r="B57" s="7"/>
      <c r="C57" s="13"/>
      <c r="F57" s="14"/>
      <c r="G57" s="14"/>
      <c r="H57" s="14"/>
      <c r="I57" s="14"/>
      <c r="J57" s="10"/>
      <c r="K57" s="10"/>
      <c r="L57" s="10"/>
      <c r="M57" s="22"/>
      <c r="N57" s="10"/>
      <c r="O57" s="10"/>
      <c r="P57" s="10"/>
      <c r="Q57" s="10"/>
      <c r="R57" s="10"/>
      <c r="S57" s="172"/>
      <c r="U57" s="20"/>
      <c r="V57" s="20"/>
      <c r="W57" s="10"/>
      <c r="X57" s="10"/>
      <c r="Y57" s="170"/>
      <c r="Z57" s="10"/>
      <c r="AA57" s="10" t="s">
        <v>15</v>
      </c>
      <c r="AB57" s="174">
        <f>IF(U55="","",$W$9)</f>
        <v>6.7</v>
      </c>
      <c r="AC57" s="174"/>
      <c r="AD57" s="174"/>
      <c r="AE57" s="10" t="s">
        <v>139</v>
      </c>
      <c r="AG57" s="170"/>
      <c r="AI57" s="168">
        <f>IF(AB57="",0,MAX(ROUNDDOWN((F55-$AQ$9)*AB57/100,-2),0,0))</f>
        <v>0</v>
      </c>
      <c r="AJ57" s="168"/>
      <c r="AK57" s="168"/>
      <c r="AL57" s="168"/>
      <c r="AM57" s="10" t="s">
        <v>11</v>
      </c>
      <c r="AO57" s="172"/>
      <c r="AQ57" s="168">
        <f>IF(U55="",0,IF($BA$9&lt;=AI57,$BA$9-CJ57,IF(AI57&lt;$BA$9,MIN(AI57,$BA$9-CJ57),0)))</f>
        <v>0</v>
      </c>
      <c r="AR57" s="168"/>
      <c r="AS57" s="168"/>
      <c r="AT57" s="168"/>
      <c r="AU57" s="10" t="s">
        <v>11</v>
      </c>
      <c r="AV57" s="10"/>
      <c r="AW57" s="170"/>
      <c r="AX57" s="10"/>
      <c r="AY57" s="167">
        <f>IF(U55="","",$W$17)</f>
        <v>40400</v>
      </c>
      <c r="AZ57" s="167"/>
      <c r="BA57" s="167"/>
      <c r="BB57" s="167"/>
      <c r="BC57" s="10" t="s">
        <v>11</v>
      </c>
      <c r="BD57" s="10"/>
      <c r="BE57" s="29"/>
      <c r="BF57" s="10"/>
      <c r="BG57" s="29"/>
      <c r="BH57" s="29"/>
      <c r="BI57" s="29"/>
      <c r="BJ57" s="170"/>
      <c r="BK57" s="29"/>
      <c r="BL57" s="167">
        <f>IF(AY57="",0,IF(U55&lt;6,ROUNDDOWN(AY57*(1-$BG$29)*0.5,-2),0))</f>
        <v>0</v>
      </c>
      <c r="BM57" s="167"/>
      <c r="BN57" s="167"/>
      <c r="BO57" s="167"/>
      <c r="BP57" s="10" t="s">
        <v>11</v>
      </c>
      <c r="BQ57" s="29"/>
      <c r="BR57" s="170"/>
      <c r="BS57" s="29"/>
      <c r="BT57" s="167">
        <f>IF(AY57="",0,IF(AND($U$55&gt;=6,$U$55&lt;18),ROUNDDOWN(AY57*(1-$BG$29)*0.8,-2),0))</f>
        <v>32300</v>
      </c>
      <c r="BU57" s="167"/>
      <c r="BV57" s="167"/>
      <c r="BW57" s="167"/>
      <c r="BX57" s="10" t="s">
        <v>11</v>
      </c>
      <c r="BZ57" s="170"/>
      <c r="CA57" s="29"/>
      <c r="CB57" s="167">
        <f>IF(BT57=0,0,AY57-BT57)</f>
        <v>8100</v>
      </c>
      <c r="CC57" s="167"/>
      <c r="CD57" s="167"/>
      <c r="CE57" s="167"/>
      <c r="CF57" s="10" t="s">
        <v>11</v>
      </c>
      <c r="CH57" s="172"/>
      <c r="CJ57" s="168">
        <f>IF($U$55="",0,IF($U$55&lt;6,BL57,IF(AND($U$55&gt;=6,$U$55&lt;18),BT57,ROUNDDOWN(AY57*(1-$BG$29),-2))))</f>
        <v>32300</v>
      </c>
      <c r="CK57" s="168"/>
      <c r="CL57" s="168"/>
      <c r="CM57" s="168"/>
      <c r="CN57" s="10" t="s">
        <v>11</v>
      </c>
      <c r="CP57" s="172"/>
      <c r="CR57" s="168">
        <f>IF(CJ57="","",AQ57+CJ57)</f>
        <v>32300</v>
      </c>
      <c r="CS57" s="168"/>
      <c r="CT57" s="168"/>
      <c r="CU57" s="168"/>
      <c r="CV57" s="10" t="s">
        <v>11</v>
      </c>
    </row>
    <row r="58" spans="1:100" ht="6" hidden="1" customHeight="1">
      <c r="A58" s="172"/>
      <c r="B58" s="7"/>
      <c r="C58" s="13"/>
      <c r="F58" s="14"/>
      <c r="G58" s="14"/>
      <c r="H58" s="14"/>
      <c r="I58" s="14"/>
      <c r="J58" s="10"/>
      <c r="K58" s="10"/>
      <c r="L58" s="10"/>
      <c r="M58" s="22"/>
      <c r="N58" s="10"/>
      <c r="O58" s="10"/>
      <c r="P58" s="10"/>
      <c r="Q58" s="10"/>
      <c r="R58" s="10"/>
      <c r="S58" s="172"/>
      <c r="U58" s="20"/>
      <c r="V58" s="20"/>
      <c r="W58" s="10"/>
      <c r="X58" s="10"/>
      <c r="Y58" s="170"/>
      <c r="Z58" s="10"/>
      <c r="AA58" s="10"/>
      <c r="AB58" s="25"/>
      <c r="AC58" s="25"/>
      <c r="AD58" s="25"/>
      <c r="AE58" s="10"/>
      <c r="AG58" s="170"/>
      <c r="AI58" s="26"/>
      <c r="AJ58" s="26"/>
      <c r="AK58" s="26"/>
      <c r="AL58" s="26"/>
      <c r="AM58" s="10"/>
      <c r="AO58" s="172"/>
      <c r="AQ58" s="26"/>
      <c r="AR58" s="26"/>
      <c r="AS58" s="26"/>
      <c r="AT58" s="26"/>
      <c r="AU58" s="10"/>
      <c r="AV58" s="10"/>
      <c r="AW58" s="170"/>
      <c r="AX58" s="10"/>
      <c r="AY58" s="14"/>
      <c r="AZ58" s="14"/>
      <c r="BA58" s="14"/>
      <c r="BB58" s="14"/>
      <c r="BC58" s="10"/>
      <c r="BD58" s="10"/>
      <c r="BE58" s="29"/>
      <c r="BF58" s="10"/>
      <c r="BG58" s="29"/>
      <c r="BH58" s="29"/>
      <c r="BI58" s="29"/>
      <c r="BJ58" s="170"/>
      <c r="BK58" s="29"/>
      <c r="BL58" s="14"/>
      <c r="BM58" s="14"/>
      <c r="BN58" s="14"/>
      <c r="BO58" s="14"/>
      <c r="BP58" s="10"/>
      <c r="BQ58" s="29"/>
      <c r="BR58" s="170"/>
      <c r="BS58" s="29"/>
      <c r="BT58" s="14"/>
      <c r="BU58" s="14"/>
      <c r="BV58" s="14"/>
      <c r="BW58" s="14"/>
      <c r="BX58" s="10"/>
      <c r="BZ58" s="170"/>
      <c r="CA58" s="29"/>
      <c r="CB58" s="14"/>
      <c r="CC58" s="14"/>
      <c r="CD58" s="14"/>
      <c r="CE58" s="14"/>
      <c r="CF58" s="10"/>
      <c r="CH58" s="172"/>
      <c r="CJ58" s="26"/>
      <c r="CK58" s="26"/>
      <c r="CL58" s="26"/>
      <c r="CM58" s="26"/>
      <c r="CN58" s="10"/>
      <c r="CP58" s="172"/>
      <c r="CR58" s="26"/>
      <c r="CS58" s="26"/>
      <c r="CT58" s="26"/>
      <c r="CU58" s="26"/>
      <c r="CV58" s="10"/>
    </row>
    <row r="59" spans="1:100" ht="20.100000000000001" hidden="1" customHeight="1">
      <c r="A59" s="172"/>
      <c r="B59" s="7"/>
      <c r="C59" s="13"/>
      <c r="F59" s="14"/>
      <c r="G59" s="14"/>
      <c r="H59" s="14"/>
      <c r="I59" s="14"/>
      <c r="J59" s="10"/>
      <c r="K59" s="10"/>
      <c r="L59" s="10"/>
      <c r="M59" s="22"/>
      <c r="N59" s="10"/>
      <c r="O59" s="10"/>
      <c r="P59" s="10"/>
      <c r="Q59" s="10"/>
      <c r="R59" s="10"/>
      <c r="S59" s="172"/>
      <c r="U59" s="20"/>
      <c r="V59" s="20"/>
      <c r="W59" s="10"/>
      <c r="X59" s="10"/>
      <c r="Y59" s="170"/>
      <c r="Z59" s="10"/>
      <c r="AA59" s="10" t="s">
        <v>143</v>
      </c>
      <c r="AB59" s="174">
        <f>IF(U55="","",$W$11)</f>
        <v>3.08</v>
      </c>
      <c r="AC59" s="174"/>
      <c r="AD59" s="174"/>
      <c r="AE59" s="10" t="s">
        <v>139</v>
      </c>
      <c r="AG59" s="170"/>
      <c r="AI59" s="168">
        <f>IF(AB59="",0,MAX(ROUNDDOWN((F55-$AQ$9)*AB59/100,-2),0,0))</f>
        <v>0</v>
      </c>
      <c r="AJ59" s="168"/>
      <c r="AK59" s="168"/>
      <c r="AL59" s="168"/>
      <c r="AM59" s="10" t="s">
        <v>11</v>
      </c>
      <c r="AO59" s="172"/>
      <c r="AQ59" s="168">
        <f>IF(U55="",0,IF($BA$11&lt;=AI59,$BA$11-CJ59,IF(AI59&lt;$BA$11,MIN(AI59,$BA$11-CJ59),0)))</f>
        <v>0</v>
      </c>
      <c r="AR59" s="168"/>
      <c r="AS59" s="168"/>
      <c r="AT59" s="168"/>
      <c r="AU59" s="10" t="s">
        <v>11</v>
      </c>
      <c r="AV59" s="10"/>
      <c r="AW59" s="170"/>
      <c r="AX59" s="10"/>
      <c r="AY59" s="167">
        <f>IF(U55="","",$W$19)</f>
        <v>19000</v>
      </c>
      <c r="AZ59" s="167"/>
      <c r="BA59" s="167"/>
      <c r="BB59" s="167"/>
      <c r="BC59" s="10" t="s">
        <v>11</v>
      </c>
      <c r="BD59" s="10"/>
      <c r="BE59" s="29"/>
      <c r="BF59" s="10"/>
      <c r="BG59" s="29"/>
      <c r="BH59" s="29"/>
      <c r="BI59" s="29"/>
      <c r="BJ59" s="170"/>
      <c r="BK59" s="29"/>
      <c r="BL59" s="167">
        <f>IF(AY59="",0,IF(U55&lt;6,ROUNDDOWN(AY59*(1-$BG$29)*0.5,-2),0))</f>
        <v>0</v>
      </c>
      <c r="BM59" s="167"/>
      <c r="BN59" s="167"/>
      <c r="BO59" s="167"/>
      <c r="BP59" s="10" t="s">
        <v>11</v>
      </c>
      <c r="BQ59" s="29"/>
      <c r="BR59" s="170"/>
      <c r="BS59" s="29"/>
      <c r="BT59" s="167">
        <f>IF(AY59="",0,IF(AND($U$55&gt;=6,$U$55&lt;18),ROUNDDOWN(AY59*(1-$BG$29)*0.8,-2),0))</f>
        <v>15200</v>
      </c>
      <c r="BU59" s="167"/>
      <c r="BV59" s="167"/>
      <c r="BW59" s="167"/>
      <c r="BX59" s="10" t="s">
        <v>11</v>
      </c>
      <c r="BZ59" s="170"/>
      <c r="CA59" s="29"/>
      <c r="CB59" s="167">
        <f>IF(BT59=0,0,AY59-BT59)</f>
        <v>3800</v>
      </c>
      <c r="CC59" s="167"/>
      <c r="CD59" s="167"/>
      <c r="CE59" s="167"/>
      <c r="CF59" s="10" t="s">
        <v>11</v>
      </c>
      <c r="CH59" s="172"/>
      <c r="CJ59" s="168">
        <f>IF($U$55="",0,IF($U$55&lt;6,BL59,IF(AND($U$55&gt;=6,$U$55&lt;18),BT59,ROUNDDOWN(AY59*(1-$BG$29),-2))))</f>
        <v>15200</v>
      </c>
      <c r="CK59" s="168"/>
      <c r="CL59" s="168"/>
      <c r="CM59" s="168"/>
      <c r="CN59" s="10" t="s">
        <v>11</v>
      </c>
      <c r="CP59" s="172"/>
      <c r="CR59" s="168">
        <f>IF(CJ59="","",AQ59+CJ59)</f>
        <v>15200</v>
      </c>
      <c r="CS59" s="168"/>
      <c r="CT59" s="168"/>
      <c r="CU59" s="168"/>
      <c r="CV59" s="10" t="s">
        <v>11</v>
      </c>
    </row>
    <row r="60" spans="1:100" ht="6" hidden="1" customHeight="1">
      <c r="A60" s="172"/>
      <c r="B60" s="7"/>
      <c r="C60" s="13"/>
      <c r="F60" s="14"/>
      <c r="G60" s="14"/>
      <c r="H60" s="14"/>
      <c r="I60" s="14"/>
      <c r="J60" s="10"/>
      <c r="K60" s="10"/>
      <c r="L60" s="10"/>
      <c r="M60" s="22"/>
      <c r="N60" s="10"/>
      <c r="O60" s="10"/>
      <c r="P60" s="10"/>
      <c r="Q60" s="10"/>
      <c r="R60" s="10"/>
      <c r="S60" s="172"/>
      <c r="U60" s="20"/>
      <c r="V60" s="20"/>
      <c r="W60" s="10"/>
      <c r="X60" s="10"/>
      <c r="Y60" s="170"/>
      <c r="Z60" s="10"/>
      <c r="AA60" s="10"/>
      <c r="AB60" s="25"/>
      <c r="AC60" s="25"/>
      <c r="AD60" s="25"/>
      <c r="AE60" s="10"/>
      <c r="AG60" s="170"/>
      <c r="AI60" s="26"/>
      <c r="AJ60" s="26"/>
      <c r="AK60" s="26"/>
      <c r="AL60" s="26"/>
      <c r="AM60" s="10"/>
      <c r="AO60" s="172"/>
      <c r="AQ60" s="26"/>
      <c r="AR60" s="26"/>
      <c r="AS60" s="26"/>
      <c r="AT60" s="26"/>
      <c r="AU60" s="10"/>
      <c r="AV60" s="10"/>
      <c r="AW60" s="170"/>
      <c r="AX60" s="10"/>
      <c r="AY60" s="14"/>
      <c r="AZ60" s="14"/>
      <c r="BA60" s="14"/>
      <c r="BB60" s="14"/>
      <c r="BC60" s="10"/>
      <c r="BD60" s="10"/>
      <c r="BE60" s="29"/>
      <c r="BF60" s="10"/>
      <c r="BG60" s="29"/>
      <c r="BH60" s="29"/>
      <c r="BI60" s="29"/>
      <c r="BJ60" s="170"/>
      <c r="BK60" s="29"/>
      <c r="BL60" s="14"/>
      <c r="BM60" s="14"/>
      <c r="BN60" s="14"/>
      <c r="BO60" s="14"/>
      <c r="BP60" s="10"/>
      <c r="BQ60" s="29"/>
      <c r="BR60" s="170"/>
      <c r="BS60" s="29"/>
      <c r="BT60" s="14"/>
      <c r="BU60" s="14"/>
      <c r="BV60" s="14"/>
      <c r="BW60" s="14"/>
      <c r="BX60" s="10"/>
      <c r="BZ60" s="170"/>
      <c r="CA60" s="29"/>
      <c r="CB60" s="14"/>
      <c r="CC60" s="14"/>
      <c r="CD60" s="14"/>
      <c r="CE60" s="14"/>
      <c r="CF60" s="10"/>
      <c r="CH60" s="172"/>
      <c r="CJ60" s="26"/>
      <c r="CK60" s="26"/>
      <c r="CL60" s="26"/>
      <c r="CM60" s="26"/>
      <c r="CN60" s="10"/>
      <c r="CP60" s="172"/>
      <c r="CR60" s="26"/>
      <c r="CS60" s="26"/>
      <c r="CT60" s="26"/>
      <c r="CU60" s="26"/>
      <c r="CV60" s="10"/>
    </row>
    <row r="61" spans="1:100" ht="20.100000000000001" hidden="1" customHeight="1">
      <c r="A61" s="172"/>
      <c r="B61" s="7"/>
      <c r="C61" s="13"/>
      <c r="F61" s="14"/>
      <c r="G61" s="14"/>
      <c r="H61" s="14"/>
      <c r="I61" s="14"/>
      <c r="J61" s="10"/>
      <c r="K61" s="10"/>
      <c r="L61" s="10"/>
      <c r="M61" s="22"/>
      <c r="N61" s="10"/>
      <c r="O61" s="10"/>
      <c r="P61" s="10"/>
      <c r="Q61" s="10"/>
      <c r="R61" s="10"/>
      <c r="S61" s="172"/>
      <c r="U61" s="20"/>
      <c r="V61" s="20"/>
      <c r="W61" s="10"/>
      <c r="X61" s="10"/>
      <c r="Y61" s="170"/>
      <c r="Z61" s="10"/>
      <c r="AA61" s="10" t="s">
        <v>145</v>
      </c>
      <c r="AB61" s="174" t="str">
        <f>IF(U55="","",IF(AND(U55&gt;=40,U55&lt;65),$W$13,""))</f>
        <v/>
      </c>
      <c r="AC61" s="174"/>
      <c r="AD61" s="174"/>
      <c r="AE61" s="10" t="s">
        <v>139</v>
      </c>
      <c r="AG61" s="170"/>
      <c r="AI61" s="168">
        <f>IF(AB61="",0,MAX(ROUNDDOWN((F55-$AQ$9)*AB61/100,-2),0,0))</f>
        <v>0</v>
      </c>
      <c r="AJ61" s="168"/>
      <c r="AK61" s="168"/>
      <c r="AL61" s="168"/>
      <c r="AM61" s="10" t="s">
        <v>11</v>
      </c>
      <c r="AO61" s="172"/>
      <c r="AQ61" s="168">
        <f>IF(U55="",0,IF($BA$13&lt;=AI61,$BA$13-CJ61,IF(AI61&lt;$BA$13,MIN(AI61,$BA$13-CJ61),0)))</f>
        <v>0</v>
      </c>
      <c r="AR61" s="168"/>
      <c r="AS61" s="168"/>
      <c r="AT61" s="168"/>
      <c r="AU61" s="10" t="s">
        <v>11</v>
      </c>
      <c r="AV61" s="10"/>
      <c r="AW61" s="170"/>
      <c r="AX61" s="10"/>
      <c r="AY61" s="167">
        <f>IF(U55="","",IF(AND(U55&gt;=40,U55&lt;65),$W$21,0))</f>
        <v>0</v>
      </c>
      <c r="AZ61" s="167"/>
      <c r="BA61" s="167"/>
      <c r="BB61" s="167"/>
      <c r="BC61" s="10" t="s">
        <v>11</v>
      </c>
      <c r="BD61" s="10"/>
      <c r="BE61" s="29"/>
      <c r="BF61" s="10"/>
      <c r="BG61" s="29"/>
      <c r="BH61" s="29"/>
      <c r="BI61" s="29"/>
      <c r="BJ61" s="170"/>
      <c r="BK61" s="29"/>
      <c r="BL61" s="14"/>
      <c r="BM61" s="14"/>
      <c r="BN61" s="14"/>
      <c r="BO61" s="14"/>
      <c r="BP61" s="10"/>
      <c r="BQ61" s="29"/>
      <c r="BR61" s="170"/>
      <c r="BS61" s="29"/>
      <c r="BT61" s="14"/>
      <c r="BU61" s="14"/>
      <c r="BV61" s="14"/>
      <c r="BW61" s="14"/>
      <c r="BX61" s="10"/>
      <c r="BZ61" s="170"/>
      <c r="CA61" s="29"/>
      <c r="CB61" s="14"/>
      <c r="CC61" s="14"/>
      <c r="CD61" s="14"/>
      <c r="CE61" s="14"/>
      <c r="CF61" s="10"/>
      <c r="CH61" s="172"/>
      <c r="CJ61" s="168">
        <f>IF($U$55="",0,ROUNDDOWN(AY61*(1-$BG$29),-2))</f>
        <v>0</v>
      </c>
      <c r="CK61" s="168"/>
      <c r="CL61" s="168"/>
      <c r="CM61" s="168"/>
      <c r="CN61" s="10" t="s">
        <v>11</v>
      </c>
      <c r="CP61" s="172"/>
      <c r="CR61" s="168">
        <f>IF(CJ61="","",AQ61+CJ61)</f>
        <v>0</v>
      </c>
      <c r="CS61" s="168"/>
      <c r="CT61" s="168"/>
      <c r="CU61" s="168"/>
      <c r="CV61" s="10" t="s">
        <v>11</v>
      </c>
    </row>
    <row r="62" spans="1:100" ht="6" hidden="1" customHeight="1">
      <c r="A62" s="172"/>
      <c r="B62" s="7"/>
      <c r="C62" s="13"/>
      <c r="F62" s="14"/>
      <c r="G62" s="14"/>
      <c r="H62" s="14"/>
      <c r="I62" s="14"/>
      <c r="J62" s="10"/>
      <c r="K62" s="10"/>
      <c r="L62" s="10"/>
      <c r="M62" s="22"/>
      <c r="N62" s="10"/>
      <c r="O62" s="10"/>
      <c r="P62" s="10"/>
      <c r="Q62" s="10"/>
      <c r="R62" s="10"/>
      <c r="S62" s="172"/>
      <c r="U62" s="20"/>
      <c r="V62" s="20"/>
      <c r="W62" s="10"/>
      <c r="X62" s="10"/>
      <c r="Y62" s="170"/>
      <c r="Z62" s="10"/>
      <c r="AA62" s="10"/>
      <c r="AB62" s="25"/>
      <c r="AC62" s="25"/>
      <c r="AD62" s="25"/>
      <c r="AE62" s="10"/>
      <c r="AG62" s="170"/>
      <c r="AI62" s="15"/>
      <c r="AJ62" s="15"/>
      <c r="AK62" s="15"/>
      <c r="AL62" s="15"/>
      <c r="AM62" s="10"/>
      <c r="AO62" s="172"/>
      <c r="AQ62" s="15"/>
      <c r="AR62" s="15"/>
      <c r="AS62" s="15"/>
      <c r="AT62" s="15"/>
      <c r="AU62" s="10"/>
      <c r="AV62" s="10"/>
      <c r="AW62" s="170"/>
      <c r="AX62" s="10"/>
      <c r="AY62" s="14"/>
      <c r="AZ62" s="14"/>
      <c r="BA62" s="14"/>
      <c r="BB62" s="14"/>
      <c r="BC62" s="10"/>
      <c r="BD62" s="10"/>
      <c r="BE62" s="29"/>
      <c r="BF62" s="10"/>
      <c r="BG62" s="29"/>
      <c r="BH62" s="29"/>
      <c r="BI62" s="29"/>
      <c r="BJ62" s="170"/>
      <c r="BK62" s="29"/>
      <c r="BL62" s="14"/>
      <c r="BM62" s="14"/>
      <c r="BN62" s="14"/>
      <c r="BO62" s="14"/>
      <c r="BP62" s="10"/>
      <c r="BQ62" s="29"/>
      <c r="BR62" s="170"/>
      <c r="BS62" s="29"/>
      <c r="BT62" s="14"/>
      <c r="BU62" s="14"/>
      <c r="BV62" s="14"/>
      <c r="BW62" s="14"/>
      <c r="BX62" s="10"/>
      <c r="BZ62" s="170"/>
      <c r="CA62" s="29"/>
      <c r="CB62" s="14"/>
      <c r="CC62" s="14"/>
      <c r="CD62" s="14"/>
      <c r="CE62" s="14"/>
      <c r="CF62" s="10"/>
      <c r="CH62" s="172"/>
      <c r="CJ62" s="15"/>
      <c r="CK62" s="15"/>
      <c r="CL62" s="15"/>
      <c r="CM62" s="15"/>
      <c r="CN62" s="10"/>
      <c r="CP62" s="172"/>
      <c r="CR62" s="15"/>
      <c r="CS62" s="15"/>
      <c r="CT62" s="15"/>
      <c r="CU62" s="15"/>
      <c r="CV62" s="10"/>
    </row>
    <row r="63" spans="1:100" ht="20.100000000000001" hidden="1" customHeight="1">
      <c r="A63" s="172"/>
      <c r="B63" s="7"/>
      <c r="C63" s="13"/>
      <c r="F63" s="14"/>
      <c r="G63" s="14"/>
      <c r="H63" s="14"/>
      <c r="I63" s="14"/>
      <c r="J63" s="10"/>
      <c r="K63" s="10"/>
      <c r="L63" s="10"/>
      <c r="M63" s="22"/>
      <c r="N63" s="10"/>
      <c r="O63" s="10"/>
      <c r="P63" s="10"/>
      <c r="Q63" s="10"/>
      <c r="R63" s="10"/>
      <c r="S63" s="172"/>
      <c r="U63" s="20"/>
      <c r="V63" s="20"/>
      <c r="W63" s="10"/>
      <c r="X63" s="10"/>
      <c r="Y63" s="170"/>
      <c r="Z63" s="10"/>
      <c r="AA63" s="10" t="s">
        <v>34</v>
      </c>
      <c r="AB63" s="174" t="str">
        <f>IF(U55="","",IF(AND(U55&gt;=0,U55&lt;18),"",$W$15))</f>
        <v/>
      </c>
      <c r="AC63" s="174"/>
      <c r="AD63" s="174"/>
      <c r="AE63" s="10" t="s">
        <v>139</v>
      </c>
      <c r="AG63" s="170"/>
      <c r="AI63" s="168">
        <f>IF(AB63="",0,MAX(ROUNDDOWN((F55-$AQ$9)*AB63/100,-2),0,0))</f>
        <v>0</v>
      </c>
      <c r="AJ63" s="168"/>
      <c r="AK63" s="168"/>
      <c r="AL63" s="168"/>
      <c r="AM63" s="10" t="s">
        <v>11</v>
      </c>
      <c r="AO63" s="172"/>
      <c r="AQ63" s="168">
        <f>IF(U55="",0,IF($BA$13&lt;=AI63,$BA$13-CJ63,IF(AI63&lt;$BA$13,MIN(AI63,$BA$13-CJ63),0)))</f>
        <v>0</v>
      </c>
      <c r="AR63" s="168"/>
      <c r="AS63" s="168"/>
      <c r="AT63" s="168"/>
      <c r="AU63" s="10" t="s">
        <v>11</v>
      </c>
      <c r="AV63" s="10"/>
      <c r="AW63" s="170"/>
      <c r="AX63" s="10"/>
      <c r="AY63" s="167">
        <f>IF(U55="","",IF($U$55&gt;=18,$W$23,0))</f>
        <v>0</v>
      </c>
      <c r="AZ63" s="167"/>
      <c r="BA63" s="167"/>
      <c r="BB63" s="167"/>
      <c r="BC63" s="10" t="s">
        <v>11</v>
      </c>
      <c r="BD63" s="10"/>
      <c r="BE63" s="29"/>
      <c r="BF63" s="10"/>
      <c r="BG63" s="29"/>
      <c r="BH63" s="29"/>
      <c r="BI63" s="29"/>
      <c r="BJ63" s="170"/>
      <c r="BK63" s="29"/>
      <c r="BL63" s="14"/>
      <c r="BM63" s="14"/>
      <c r="BN63" s="14"/>
      <c r="BO63" s="14"/>
      <c r="BP63" s="10"/>
      <c r="BQ63" s="29"/>
      <c r="BR63" s="170"/>
      <c r="BS63" s="29"/>
      <c r="BT63" s="14"/>
      <c r="BU63" s="14"/>
      <c r="BV63" s="14"/>
      <c r="BW63" s="14"/>
      <c r="BX63" s="10"/>
      <c r="BZ63" s="170"/>
      <c r="CA63" s="29"/>
      <c r="CB63" s="14"/>
      <c r="CC63" s="14"/>
      <c r="CD63" s="14"/>
      <c r="CE63" s="14"/>
      <c r="CF63" s="10"/>
      <c r="CH63" s="172"/>
      <c r="CJ63" s="168">
        <f>IF($U$55="",0,ROUNDDOWN((AY63+AY65)*(1-$BG$29),-2))</f>
        <v>0</v>
      </c>
      <c r="CK63" s="168"/>
      <c r="CL63" s="168"/>
      <c r="CM63" s="168"/>
      <c r="CN63" s="10" t="s">
        <v>11</v>
      </c>
      <c r="CP63" s="172"/>
      <c r="CR63" s="168">
        <f>IF(CJ63="","",AQ63+CJ63)</f>
        <v>0</v>
      </c>
      <c r="CS63" s="168"/>
      <c r="CT63" s="168"/>
      <c r="CU63" s="168"/>
      <c r="CV63" s="10" t="s">
        <v>11</v>
      </c>
    </row>
    <row r="64" spans="1:100" ht="6" hidden="1" customHeight="1">
      <c r="A64" s="172"/>
      <c r="B64" s="7"/>
      <c r="C64" s="13"/>
      <c r="F64" s="14"/>
      <c r="G64" s="14"/>
      <c r="H64" s="14"/>
      <c r="I64" s="14"/>
      <c r="J64" s="10"/>
      <c r="K64" s="10"/>
      <c r="L64" s="10"/>
      <c r="M64" s="22"/>
      <c r="N64" s="10"/>
      <c r="O64" s="10"/>
      <c r="P64" s="10"/>
      <c r="Q64" s="10"/>
      <c r="R64" s="10"/>
      <c r="S64" s="172"/>
      <c r="U64" s="20"/>
      <c r="V64" s="20"/>
      <c r="W64" s="10"/>
      <c r="X64" s="10"/>
      <c r="Y64" s="170"/>
      <c r="Z64" s="10"/>
      <c r="AA64" s="10"/>
      <c r="AB64" s="25"/>
      <c r="AC64" s="25"/>
      <c r="AD64" s="25"/>
      <c r="AE64" s="10"/>
      <c r="AG64" s="170"/>
      <c r="AI64" s="15"/>
      <c r="AJ64" s="15"/>
      <c r="AK64" s="15"/>
      <c r="AL64" s="15"/>
      <c r="AM64" s="10"/>
      <c r="AO64" s="172"/>
      <c r="AQ64" s="15"/>
      <c r="AR64" s="15"/>
      <c r="AS64" s="15"/>
      <c r="AT64" s="15"/>
      <c r="AU64" s="10"/>
      <c r="AV64" s="10"/>
      <c r="AW64" s="170"/>
      <c r="AX64" s="10"/>
      <c r="AY64" s="14"/>
      <c r="AZ64" s="14"/>
      <c r="BA64" s="14"/>
      <c r="BB64" s="14"/>
      <c r="BC64" s="10"/>
      <c r="BD64" s="10"/>
      <c r="BE64" s="29"/>
      <c r="BF64" s="10"/>
      <c r="BG64" s="29"/>
      <c r="BH64" s="29"/>
      <c r="BI64" s="29"/>
      <c r="BJ64" s="170"/>
      <c r="BK64" s="29"/>
      <c r="BL64" s="14"/>
      <c r="BM64" s="14"/>
      <c r="BN64" s="14"/>
      <c r="BO64" s="14"/>
      <c r="BP64" s="10"/>
      <c r="BQ64" s="29"/>
      <c r="BR64" s="170"/>
      <c r="BS64" s="29"/>
      <c r="BT64" s="14"/>
      <c r="BU64" s="14"/>
      <c r="BV64" s="14"/>
      <c r="BW64" s="14"/>
      <c r="BX64" s="10"/>
      <c r="BZ64" s="170"/>
      <c r="CA64" s="29"/>
      <c r="CB64" s="14"/>
      <c r="CC64" s="14"/>
      <c r="CD64" s="14"/>
      <c r="CE64" s="14"/>
      <c r="CF64" s="10"/>
      <c r="CH64" s="172"/>
      <c r="CJ64" s="15"/>
      <c r="CK64" s="15"/>
      <c r="CL64" s="15"/>
      <c r="CM64" s="15"/>
      <c r="CN64" s="10"/>
      <c r="CP64" s="172"/>
      <c r="CR64" s="15"/>
      <c r="CS64" s="15"/>
      <c r="CT64" s="15"/>
      <c r="CU64" s="15"/>
      <c r="CV64" s="10"/>
    </row>
    <row r="65" spans="1:100" ht="20.100000000000001" hidden="1" customHeight="1">
      <c r="A65" s="172"/>
      <c r="B65" s="7"/>
      <c r="C65" s="13"/>
      <c r="F65" s="14"/>
      <c r="G65" s="14"/>
      <c r="H65" s="14"/>
      <c r="I65" s="14"/>
      <c r="J65" s="10"/>
      <c r="K65" s="10"/>
      <c r="L65" s="10"/>
      <c r="M65" s="22"/>
      <c r="N65" s="10"/>
      <c r="O65" s="10"/>
      <c r="P65" s="10"/>
      <c r="Q65" s="10"/>
      <c r="R65" s="10"/>
      <c r="S65" s="172"/>
      <c r="U65" s="20"/>
      <c r="V65" s="20"/>
      <c r="W65" s="10"/>
      <c r="X65" s="10"/>
      <c r="Y65" s="170"/>
      <c r="Z65" s="10"/>
      <c r="AA65" s="10" t="s">
        <v>167</v>
      </c>
      <c r="AB65" s="25"/>
      <c r="AC65" s="25"/>
      <c r="AD65" s="25"/>
      <c r="AE65" s="10"/>
      <c r="AG65" s="170"/>
      <c r="AI65" s="15"/>
      <c r="AJ65" s="15"/>
      <c r="AK65" s="15"/>
      <c r="AL65" s="15"/>
      <c r="AM65" s="10"/>
      <c r="AO65" s="172"/>
      <c r="AQ65" s="15"/>
      <c r="AR65" s="15"/>
      <c r="AS65" s="15"/>
      <c r="AT65" s="15"/>
      <c r="AU65" s="10"/>
      <c r="AV65" s="10"/>
      <c r="AW65" s="170"/>
      <c r="AX65" s="10"/>
      <c r="AY65" s="167">
        <f>IF(U55="","",IF($U$55&gt;=18,$W$25,0))</f>
        <v>0</v>
      </c>
      <c r="AZ65" s="167"/>
      <c r="BA65" s="167"/>
      <c r="BB65" s="167"/>
      <c r="BC65" s="10" t="s">
        <v>11</v>
      </c>
      <c r="BD65" s="10"/>
      <c r="BE65" s="29"/>
      <c r="BF65" s="10"/>
      <c r="BG65" s="29"/>
      <c r="BH65" s="29"/>
      <c r="BI65" s="29"/>
      <c r="BJ65" s="170"/>
      <c r="BK65" s="29"/>
      <c r="BL65" s="14"/>
      <c r="BM65" s="14"/>
      <c r="BN65" s="14"/>
      <c r="BO65" s="14"/>
      <c r="BP65" s="10"/>
      <c r="BQ65" s="29"/>
      <c r="BR65" s="170"/>
      <c r="BS65" s="29"/>
      <c r="BT65" s="14"/>
      <c r="BU65" s="14"/>
      <c r="BV65" s="14"/>
      <c r="BW65" s="14"/>
      <c r="BX65" s="10"/>
      <c r="BZ65" s="170"/>
      <c r="CA65" s="29"/>
      <c r="CB65" s="14"/>
      <c r="CC65" s="14"/>
      <c r="CD65" s="14"/>
      <c r="CE65" s="14"/>
      <c r="CF65" s="10"/>
      <c r="CH65" s="172"/>
      <c r="CJ65" s="14"/>
      <c r="CK65" s="14"/>
      <c r="CL65" s="14"/>
      <c r="CM65" s="14"/>
      <c r="CN65" s="10"/>
      <c r="CP65" s="172"/>
      <c r="CR65" s="14"/>
      <c r="CS65" s="14"/>
      <c r="CT65" s="14"/>
      <c r="CU65" s="14"/>
      <c r="CV65" s="10"/>
    </row>
    <row r="66" spans="1:100" ht="6" customHeight="1">
      <c r="A66" s="172"/>
      <c r="B66" s="7"/>
      <c r="C66" s="11"/>
      <c r="D66" s="11"/>
      <c r="E66" s="11"/>
      <c r="F66" s="11"/>
      <c r="G66" s="11"/>
      <c r="H66" s="11"/>
      <c r="I66" s="11"/>
      <c r="J66" s="11"/>
      <c r="K66" s="21"/>
      <c r="L66" s="21"/>
      <c r="M66" s="21"/>
      <c r="N66" s="21"/>
      <c r="O66" s="21"/>
      <c r="P66" s="21"/>
      <c r="Q66" s="21"/>
      <c r="R66" s="21"/>
      <c r="S66" s="172"/>
      <c r="U66" s="11"/>
      <c r="V66" s="11"/>
      <c r="W66" s="11"/>
      <c r="Y66" s="170"/>
      <c r="AA66" s="11"/>
      <c r="AB66" s="11"/>
      <c r="AC66" s="11"/>
      <c r="AD66" s="11"/>
      <c r="AE66" s="11"/>
      <c r="AG66" s="170"/>
      <c r="AI66" s="11"/>
      <c r="AJ66" s="11"/>
      <c r="AK66" s="11"/>
      <c r="AL66" s="11"/>
      <c r="AM66" s="11"/>
      <c r="AO66" s="172"/>
      <c r="AQ66" s="27"/>
      <c r="AR66" s="27"/>
      <c r="AS66" s="27"/>
      <c r="AT66" s="27"/>
      <c r="AU66" s="11"/>
      <c r="AW66" s="170"/>
      <c r="AY66" s="27"/>
      <c r="AZ66" s="27"/>
      <c r="BA66" s="27"/>
      <c r="BB66" s="27"/>
      <c r="BC66" s="11"/>
      <c r="BE66" s="29"/>
      <c r="BG66" s="29"/>
      <c r="BH66" s="29"/>
      <c r="BI66" s="29"/>
      <c r="BJ66" s="170"/>
      <c r="BK66" s="29"/>
      <c r="BL66" s="27"/>
      <c r="BM66" s="27"/>
      <c r="BN66" s="27"/>
      <c r="BO66" s="27"/>
      <c r="BP66" s="11"/>
      <c r="BQ66" s="29"/>
      <c r="BR66" s="170"/>
      <c r="BS66" s="29"/>
      <c r="BT66" s="27"/>
      <c r="BU66" s="27"/>
      <c r="BV66" s="27"/>
      <c r="BW66" s="27"/>
      <c r="BX66" s="11"/>
      <c r="BZ66" s="170"/>
      <c r="CA66" s="29"/>
      <c r="CB66" s="27"/>
      <c r="CC66" s="27"/>
      <c r="CD66" s="27"/>
      <c r="CE66" s="27"/>
      <c r="CF66" s="11"/>
      <c r="CH66" s="172"/>
      <c r="CJ66" s="27"/>
      <c r="CK66" s="27"/>
      <c r="CL66" s="27"/>
      <c r="CM66" s="27"/>
      <c r="CN66" s="11"/>
      <c r="CP66" s="172"/>
      <c r="CR66" s="27"/>
      <c r="CS66" s="27"/>
      <c r="CT66" s="27"/>
      <c r="CU66" s="27"/>
      <c r="CV66" s="11"/>
    </row>
    <row r="67" spans="1:100" ht="6" customHeight="1">
      <c r="A67" s="172"/>
      <c r="B67" s="7"/>
      <c r="C67" s="12"/>
      <c r="D67" s="12"/>
      <c r="E67" s="12"/>
      <c r="F67" s="12"/>
      <c r="G67" s="12"/>
      <c r="H67" s="12"/>
      <c r="I67" s="12"/>
      <c r="J67" s="12"/>
      <c r="K67" s="21"/>
      <c r="L67" s="21"/>
      <c r="M67" s="21"/>
      <c r="N67" s="21"/>
      <c r="O67" s="21"/>
      <c r="P67" s="21"/>
      <c r="Q67" s="21"/>
      <c r="R67" s="21"/>
      <c r="S67" s="172"/>
      <c r="U67" s="12"/>
      <c r="V67" s="12"/>
      <c r="W67" s="12"/>
      <c r="Y67" s="170"/>
      <c r="AA67" s="12"/>
      <c r="AB67" s="12"/>
      <c r="AC67" s="12"/>
      <c r="AD67" s="12"/>
      <c r="AE67" s="12"/>
      <c r="AG67" s="170"/>
      <c r="AI67" s="12"/>
      <c r="AJ67" s="12"/>
      <c r="AK67" s="12"/>
      <c r="AL67" s="12"/>
      <c r="AM67" s="12"/>
      <c r="AO67" s="172"/>
      <c r="AQ67" s="28"/>
      <c r="AR67" s="28"/>
      <c r="AS67" s="28"/>
      <c r="AT67" s="28"/>
      <c r="AU67" s="12"/>
      <c r="AW67" s="170"/>
      <c r="AY67" s="28"/>
      <c r="AZ67" s="28"/>
      <c r="BA67" s="28"/>
      <c r="BB67" s="28"/>
      <c r="BC67" s="12"/>
      <c r="BE67" s="29"/>
      <c r="BG67" s="29"/>
      <c r="BH67" s="29"/>
      <c r="BI67" s="29"/>
      <c r="BJ67" s="170"/>
      <c r="BK67" s="29"/>
      <c r="BL67" s="28"/>
      <c r="BM67" s="28"/>
      <c r="BN67" s="28"/>
      <c r="BO67" s="28"/>
      <c r="BP67" s="12"/>
      <c r="BQ67" s="29"/>
      <c r="BR67" s="170"/>
      <c r="BS67" s="29"/>
      <c r="BT67" s="28"/>
      <c r="BU67" s="28"/>
      <c r="BV67" s="28"/>
      <c r="BW67" s="28"/>
      <c r="BX67" s="12"/>
      <c r="BZ67" s="170"/>
      <c r="CA67" s="29"/>
      <c r="CB67" s="28"/>
      <c r="CC67" s="28"/>
      <c r="CD67" s="28"/>
      <c r="CE67" s="28"/>
      <c r="CF67" s="12"/>
      <c r="CH67" s="172"/>
      <c r="CJ67" s="28"/>
      <c r="CK67" s="28"/>
      <c r="CL67" s="28"/>
      <c r="CM67" s="28"/>
      <c r="CN67" s="12"/>
      <c r="CP67" s="172"/>
      <c r="CR67" s="28"/>
      <c r="CS67" s="28"/>
      <c r="CT67" s="28"/>
      <c r="CU67" s="28"/>
      <c r="CV67" s="12"/>
    </row>
    <row r="68" spans="1:100" ht="20.100000000000001" customHeight="1">
      <c r="A68" s="172"/>
      <c r="B68" s="7"/>
      <c r="C68" s="9" t="s">
        <v>5</v>
      </c>
      <c r="F68" s="192">
        <v>0</v>
      </c>
      <c r="G68" s="192"/>
      <c r="H68" s="192"/>
      <c r="I68" s="192"/>
      <c r="J68" s="10" t="s">
        <v>11</v>
      </c>
      <c r="K68" s="10"/>
      <c r="L68" s="10"/>
      <c r="M68" s="10"/>
      <c r="N68" s="10"/>
      <c r="O68" s="10"/>
      <c r="P68" s="10"/>
      <c r="Q68" s="10"/>
      <c r="R68" s="10"/>
      <c r="S68" s="172"/>
      <c r="U68" s="193">
        <v>5</v>
      </c>
      <c r="V68" s="193"/>
      <c r="W68" s="10" t="s">
        <v>14</v>
      </c>
      <c r="X68" s="10"/>
      <c r="Y68" s="170"/>
      <c r="Z68" s="10"/>
      <c r="AA68" s="10" t="s">
        <v>142</v>
      </c>
      <c r="AB68" s="174">
        <f>SUM(AB70:AD76)</f>
        <v>9.7800000000000011</v>
      </c>
      <c r="AC68" s="174"/>
      <c r="AD68" s="174"/>
      <c r="AE68" s="10" t="s">
        <v>139</v>
      </c>
      <c r="AG68" s="170"/>
      <c r="AI68" s="168">
        <f>SUM(AI70:AL76)</f>
        <v>0</v>
      </c>
      <c r="AJ68" s="168"/>
      <c r="AK68" s="168"/>
      <c r="AL68" s="168"/>
      <c r="AM68" s="10" t="s">
        <v>11</v>
      </c>
      <c r="AO68" s="172"/>
      <c r="AQ68" s="175">
        <f>SUM(AQ70:AT76)</f>
        <v>0</v>
      </c>
      <c r="AR68" s="175"/>
      <c r="AS68" s="175"/>
      <c r="AT68" s="175"/>
      <c r="AU68" s="10" t="s">
        <v>11</v>
      </c>
      <c r="AV68" s="10"/>
      <c r="AW68" s="170"/>
      <c r="AX68" s="10"/>
      <c r="AY68" s="167">
        <f>SUM(AY70:BB78)</f>
        <v>59400</v>
      </c>
      <c r="AZ68" s="167"/>
      <c r="BA68" s="167"/>
      <c r="BB68" s="167"/>
      <c r="BC68" s="10" t="s">
        <v>11</v>
      </c>
      <c r="BD68" s="10"/>
      <c r="BE68" s="29"/>
      <c r="BF68" s="10"/>
      <c r="BG68" s="29"/>
      <c r="BH68" s="29"/>
      <c r="BI68" s="29"/>
      <c r="BJ68" s="170"/>
      <c r="BK68" s="29"/>
      <c r="BL68" s="167">
        <f>SUM(BL70:BO72)</f>
        <v>29700</v>
      </c>
      <c r="BM68" s="167"/>
      <c r="BN68" s="167"/>
      <c r="BO68" s="167"/>
      <c r="BP68" s="10" t="s">
        <v>11</v>
      </c>
      <c r="BQ68" s="29"/>
      <c r="BR68" s="170"/>
      <c r="BS68" s="29"/>
      <c r="BT68" s="167">
        <f>SUM(BT70:BW72)</f>
        <v>0</v>
      </c>
      <c r="BU68" s="167"/>
      <c r="BV68" s="167"/>
      <c r="BW68" s="167"/>
      <c r="BX68" s="10" t="s">
        <v>11</v>
      </c>
      <c r="BZ68" s="170"/>
      <c r="CA68" s="29"/>
      <c r="CB68" s="167">
        <f>SUM(CB70:CE72)</f>
        <v>0</v>
      </c>
      <c r="CC68" s="167"/>
      <c r="CD68" s="167"/>
      <c r="CE68" s="167"/>
      <c r="CF68" s="10" t="s">
        <v>11</v>
      </c>
      <c r="CH68" s="172"/>
      <c r="CJ68" s="175">
        <f>SUM(CJ70:CM76)</f>
        <v>29700</v>
      </c>
      <c r="CK68" s="175"/>
      <c r="CL68" s="175"/>
      <c r="CM68" s="175"/>
      <c r="CN68" s="10" t="s">
        <v>11</v>
      </c>
      <c r="CP68" s="172"/>
      <c r="CR68" s="175">
        <f>SUM(CR70:CU76)</f>
        <v>29700</v>
      </c>
      <c r="CS68" s="175"/>
      <c r="CT68" s="175"/>
      <c r="CU68" s="175"/>
      <c r="CV68" s="10" t="s">
        <v>11</v>
      </c>
    </row>
    <row r="69" spans="1:100" ht="6" hidden="1" customHeight="1">
      <c r="A69" s="172"/>
      <c r="B69" s="7"/>
      <c r="C69" s="13"/>
      <c r="F69" s="14"/>
      <c r="G69" s="14"/>
      <c r="H69" s="14"/>
      <c r="I69" s="14"/>
      <c r="J69" s="10"/>
      <c r="K69" s="10"/>
      <c r="L69" s="10"/>
      <c r="M69" s="10"/>
      <c r="N69" s="10"/>
      <c r="O69" s="10"/>
      <c r="P69" s="10"/>
      <c r="Q69" s="10"/>
      <c r="R69" s="10"/>
      <c r="S69" s="172"/>
      <c r="U69" s="20"/>
      <c r="V69" s="20"/>
      <c r="W69" s="10"/>
      <c r="X69" s="10"/>
      <c r="Y69" s="170"/>
      <c r="Z69" s="10"/>
      <c r="AA69" s="10"/>
      <c r="AB69" s="25"/>
      <c r="AC69" s="25"/>
      <c r="AD69" s="25"/>
      <c r="AE69" s="10"/>
      <c r="AG69" s="170"/>
      <c r="AI69" s="26"/>
      <c r="AJ69" s="26"/>
      <c r="AK69" s="26"/>
      <c r="AL69" s="26"/>
      <c r="AM69" s="10"/>
      <c r="AO69" s="172"/>
      <c r="AQ69" s="26"/>
      <c r="AR69" s="26"/>
      <c r="AS69" s="26"/>
      <c r="AT69" s="26"/>
      <c r="AU69" s="10"/>
      <c r="AV69" s="10"/>
      <c r="AW69" s="170"/>
      <c r="AX69" s="10"/>
      <c r="AY69" s="14"/>
      <c r="AZ69" s="14"/>
      <c r="BA69" s="14"/>
      <c r="BB69" s="14"/>
      <c r="BC69" s="10"/>
      <c r="BD69" s="10"/>
      <c r="BE69" s="29"/>
      <c r="BF69" s="10"/>
      <c r="BG69" s="29"/>
      <c r="BH69" s="29"/>
      <c r="BI69" s="29"/>
      <c r="BJ69" s="170"/>
      <c r="BK69" s="29"/>
      <c r="BL69" s="14"/>
      <c r="BM69" s="14"/>
      <c r="BN69" s="14"/>
      <c r="BO69" s="14"/>
      <c r="BP69" s="10"/>
      <c r="BQ69" s="29"/>
      <c r="BR69" s="170"/>
      <c r="BS69" s="29"/>
      <c r="BT69" s="14"/>
      <c r="BU69" s="14"/>
      <c r="BV69" s="14"/>
      <c r="BW69" s="14"/>
      <c r="BX69" s="10"/>
      <c r="BZ69" s="170"/>
      <c r="CA69" s="29"/>
      <c r="CB69" s="14"/>
      <c r="CC69" s="14"/>
      <c r="CD69" s="14"/>
      <c r="CE69" s="14"/>
      <c r="CF69" s="10"/>
      <c r="CH69" s="172"/>
      <c r="CJ69" s="26"/>
      <c r="CK69" s="26"/>
      <c r="CL69" s="26"/>
      <c r="CM69" s="26"/>
      <c r="CN69" s="10"/>
      <c r="CP69" s="172"/>
      <c r="CR69" s="26"/>
      <c r="CS69" s="26"/>
      <c r="CT69" s="26"/>
      <c r="CU69" s="26"/>
      <c r="CV69" s="10"/>
    </row>
    <row r="70" spans="1:100" ht="20.100000000000001" hidden="1" customHeight="1">
      <c r="A70" s="172"/>
      <c r="B70" s="7"/>
      <c r="C70" s="13"/>
      <c r="F70" s="14"/>
      <c r="G70" s="14"/>
      <c r="H70" s="14"/>
      <c r="I70" s="14"/>
      <c r="J70" s="10"/>
      <c r="K70" s="10"/>
      <c r="L70" s="10"/>
      <c r="M70" s="10"/>
      <c r="N70" s="10"/>
      <c r="O70" s="10"/>
      <c r="P70" s="10"/>
      <c r="Q70" s="10"/>
      <c r="R70" s="10"/>
      <c r="S70" s="172"/>
      <c r="U70" s="20"/>
      <c r="V70" s="20"/>
      <c r="W70" s="10"/>
      <c r="X70" s="10"/>
      <c r="Y70" s="170"/>
      <c r="Z70" s="10"/>
      <c r="AA70" s="10" t="s">
        <v>15</v>
      </c>
      <c r="AB70" s="174">
        <f>IF(U68="","",$W$9)</f>
        <v>6.7</v>
      </c>
      <c r="AC70" s="174"/>
      <c r="AD70" s="174"/>
      <c r="AE70" s="10" t="s">
        <v>139</v>
      </c>
      <c r="AG70" s="170"/>
      <c r="AI70" s="168">
        <f>IF(AB70="",0,MAX(ROUNDDOWN((F68-$AQ$9)*AB70/100,-2),0,0))</f>
        <v>0</v>
      </c>
      <c r="AJ70" s="168"/>
      <c r="AK70" s="168"/>
      <c r="AL70" s="168"/>
      <c r="AM70" s="10" t="s">
        <v>11</v>
      </c>
      <c r="AO70" s="172"/>
      <c r="AQ70" s="168">
        <f>IF(U68="",0,IF($BA$9&lt;=AI70,$BA$9-CJ70,IF(AI70&lt;$BA$9,MIN(AI70,$BA$9-CJ70),0)))</f>
        <v>0</v>
      </c>
      <c r="AR70" s="168"/>
      <c r="AS70" s="168"/>
      <c r="AT70" s="168"/>
      <c r="AU70" s="10" t="s">
        <v>11</v>
      </c>
      <c r="AV70" s="10"/>
      <c r="AW70" s="170"/>
      <c r="AX70" s="10"/>
      <c r="AY70" s="167">
        <f>IF(U68="","",$W$17)</f>
        <v>40400</v>
      </c>
      <c r="AZ70" s="167"/>
      <c r="BA70" s="167"/>
      <c r="BB70" s="167"/>
      <c r="BC70" s="10" t="s">
        <v>11</v>
      </c>
      <c r="BD70" s="10"/>
      <c r="BE70" s="29"/>
      <c r="BF70" s="10"/>
      <c r="BG70" s="29"/>
      <c r="BH70" s="29"/>
      <c r="BI70" s="29"/>
      <c r="BJ70" s="170"/>
      <c r="BK70" s="29"/>
      <c r="BL70" s="167">
        <f>IF(AY70="",0,IF(U68&lt;6,ROUNDDOWN(AY70*(1-$BG$29)*0.5,-2),0))</f>
        <v>20200</v>
      </c>
      <c r="BM70" s="167"/>
      <c r="BN70" s="167"/>
      <c r="BO70" s="167"/>
      <c r="BP70" s="10" t="s">
        <v>11</v>
      </c>
      <c r="BQ70" s="29"/>
      <c r="BR70" s="170"/>
      <c r="BS70" s="29"/>
      <c r="BT70" s="167">
        <f>IF(AY70="",0,IF(AND($U$68&gt;=6,$U$68&lt;18),ROUNDDOWN(AY70*(1-$BG$29)*0.8,-2),0))</f>
        <v>0</v>
      </c>
      <c r="BU70" s="167"/>
      <c r="BV70" s="167"/>
      <c r="BW70" s="167"/>
      <c r="BX70" s="10" t="s">
        <v>11</v>
      </c>
      <c r="BZ70" s="170"/>
      <c r="CA70" s="29"/>
      <c r="CB70" s="167">
        <f>IF(BT70=0,0,AY70-BT70)</f>
        <v>0</v>
      </c>
      <c r="CC70" s="167"/>
      <c r="CD70" s="167"/>
      <c r="CE70" s="167"/>
      <c r="CF70" s="10" t="s">
        <v>11</v>
      </c>
      <c r="CH70" s="172"/>
      <c r="CJ70" s="168">
        <f>IF($U$68="",0,IF($U$68&lt;6,BL70,IF(AND($U$68&gt;=6,$U$68&lt;18),BT70,ROUNDDOWN(AY70*(1-$BG$29),-2))))</f>
        <v>20200</v>
      </c>
      <c r="CK70" s="168"/>
      <c r="CL70" s="168"/>
      <c r="CM70" s="168"/>
      <c r="CN70" s="10" t="s">
        <v>11</v>
      </c>
      <c r="CP70" s="172"/>
      <c r="CR70" s="168">
        <f>IF(CJ70="","",AQ70+CJ70)</f>
        <v>20200</v>
      </c>
      <c r="CS70" s="168"/>
      <c r="CT70" s="168"/>
      <c r="CU70" s="168"/>
      <c r="CV70" s="10" t="s">
        <v>11</v>
      </c>
    </row>
    <row r="71" spans="1:100" ht="6" hidden="1" customHeight="1">
      <c r="A71" s="172"/>
      <c r="B71" s="7"/>
      <c r="C71" s="13"/>
      <c r="F71" s="14"/>
      <c r="G71" s="14"/>
      <c r="H71" s="14"/>
      <c r="I71" s="14"/>
      <c r="J71" s="10"/>
      <c r="K71" s="10"/>
      <c r="L71" s="10"/>
      <c r="M71" s="10"/>
      <c r="N71" s="10"/>
      <c r="O71" s="10"/>
      <c r="P71" s="10"/>
      <c r="Q71" s="10"/>
      <c r="R71" s="10"/>
      <c r="S71" s="172"/>
      <c r="U71" s="20"/>
      <c r="V71" s="20"/>
      <c r="W71" s="10"/>
      <c r="X71" s="10"/>
      <c r="Y71" s="170"/>
      <c r="Z71" s="10"/>
      <c r="AA71" s="10"/>
      <c r="AB71" s="25"/>
      <c r="AC71" s="25"/>
      <c r="AD71" s="25"/>
      <c r="AE71" s="10"/>
      <c r="AG71" s="170"/>
      <c r="AI71" s="26"/>
      <c r="AJ71" s="26"/>
      <c r="AK71" s="26"/>
      <c r="AL71" s="26"/>
      <c r="AM71" s="10"/>
      <c r="AO71" s="172"/>
      <c r="AQ71" s="26"/>
      <c r="AR71" s="26"/>
      <c r="AS71" s="26"/>
      <c r="AT71" s="26"/>
      <c r="AU71" s="10"/>
      <c r="AV71" s="10"/>
      <c r="AW71" s="170"/>
      <c r="AX71" s="10"/>
      <c r="AY71" s="14"/>
      <c r="AZ71" s="14"/>
      <c r="BA71" s="14"/>
      <c r="BB71" s="14"/>
      <c r="BC71" s="10"/>
      <c r="BD71" s="10"/>
      <c r="BE71" s="29"/>
      <c r="BF71" s="10"/>
      <c r="BG71" s="29"/>
      <c r="BH71" s="29"/>
      <c r="BI71" s="29"/>
      <c r="BJ71" s="170"/>
      <c r="BK71" s="29"/>
      <c r="BL71" s="14"/>
      <c r="BM71" s="14"/>
      <c r="BN71" s="14"/>
      <c r="BO71" s="14"/>
      <c r="BP71" s="10"/>
      <c r="BQ71" s="29"/>
      <c r="BR71" s="170"/>
      <c r="BS71" s="29"/>
      <c r="BT71" s="14"/>
      <c r="BU71" s="14"/>
      <c r="BV71" s="14"/>
      <c r="BW71" s="14"/>
      <c r="BX71" s="10"/>
      <c r="BZ71" s="170"/>
      <c r="CA71" s="29"/>
      <c r="CB71" s="14"/>
      <c r="CC71" s="14"/>
      <c r="CD71" s="14"/>
      <c r="CE71" s="14"/>
      <c r="CF71" s="10"/>
      <c r="CH71" s="172"/>
      <c r="CJ71" s="26"/>
      <c r="CK71" s="26"/>
      <c r="CL71" s="26"/>
      <c r="CM71" s="26"/>
      <c r="CN71" s="10"/>
      <c r="CP71" s="172"/>
      <c r="CR71" s="26"/>
      <c r="CS71" s="26"/>
      <c r="CT71" s="26"/>
      <c r="CU71" s="26"/>
      <c r="CV71" s="10"/>
    </row>
    <row r="72" spans="1:100" ht="20.100000000000001" hidden="1" customHeight="1">
      <c r="A72" s="172"/>
      <c r="B72" s="7"/>
      <c r="C72" s="13"/>
      <c r="F72" s="14"/>
      <c r="G72" s="14"/>
      <c r="H72" s="14"/>
      <c r="I72" s="14"/>
      <c r="J72" s="10"/>
      <c r="K72" s="10"/>
      <c r="L72" s="10"/>
      <c r="M72" s="10"/>
      <c r="N72" s="10"/>
      <c r="O72" s="10"/>
      <c r="P72" s="10"/>
      <c r="Q72" s="10"/>
      <c r="R72" s="10"/>
      <c r="S72" s="172"/>
      <c r="U72" s="20"/>
      <c r="V72" s="20"/>
      <c r="W72" s="10"/>
      <c r="X72" s="10"/>
      <c r="Y72" s="170"/>
      <c r="Z72" s="10"/>
      <c r="AA72" s="10" t="s">
        <v>143</v>
      </c>
      <c r="AB72" s="174">
        <f>IF(U68="","",$W$11)</f>
        <v>3.08</v>
      </c>
      <c r="AC72" s="174"/>
      <c r="AD72" s="174"/>
      <c r="AE72" s="10" t="s">
        <v>139</v>
      </c>
      <c r="AG72" s="170"/>
      <c r="AI72" s="168">
        <f>IF(AB72="",0,MAX(ROUNDDOWN((F68-$AQ$9)*AB72/100,-2),0,0))</f>
        <v>0</v>
      </c>
      <c r="AJ72" s="168"/>
      <c r="AK72" s="168"/>
      <c r="AL72" s="168"/>
      <c r="AM72" s="10" t="s">
        <v>11</v>
      </c>
      <c r="AO72" s="172"/>
      <c r="AQ72" s="168">
        <f>IF(U68="",0,IF($BA$11&lt;=AI72,$BA$11-CJ72,IF(AI72&lt;$BA$11,MIN(AI72,$BA$11-CJ72),0)))</f>
        <v>0</v>
      </c>
      <c r="AR72" s="168"/>
      <c r="AS72" s="168"/>
      <c r="AT72" s="168"/>
      <c r="AU72" s="10" t="s">
        <v>11</v>
      </c>
      <c r="AV72" s="10"/>
      <c r="AW72" s="170"/>
      <c r="AX72" s="10"/>
      <c r="AY72" s="167">
        <f>IF(U68="","",$W$19)</f>
        <v>19000</v>
      </c>
      <c r="AZ72" s="167"/>
      <c r="BA72" s="167"/>
      <c r="BB72" s="167"/>
      <c r="BC72" s="10" t="s">
        <v>11</v>
      </c>
      <c r="BD72" s="10"/>
      <c r="BE72" s="29"/>
      <c r="BF72" s="10"/>
      <c r="BG72" s="29"/>
      <c r="BH72" s="29"/>
      <c r="BI72" s="29"/>
      <c r="BJ72" s="170"/>
      <c r="BK72" s="29"/>
      <c r="BL72" s="167">
        <f>IF(AY72="",0,IF(U68&lt;6,ROUNDDOWN(AY72*(1-$BG$29)*0.5,-2),0))</f>
        <v>9500</v>
      </c>
      <c r="BM72" s="167"/>
      <c r="BN72" s="167"/>
      <c r="BO72" s="167"/>
      <c r="BP72" s="10" t="s">
        <v>11</v>
      </c>
      <c r="BQ72" s="29"/>
      <c r="BR72" s="170"/>
      <c r="BS72" s="29"/>
      <c r="BT72" s="167">
        <f>IF(AY72="",0,IF(AND($U$68&gt;=6,$U$68&lt;18),ROUNDDOWN(AY72*(1-$BG$29)*0.8,-2),0))</f>
        <v>0</v>
      </c>
      <c r="BU72" s="167"/>
      <c r="BV72" s="167"/>
      <c r="BW72" s="167"/>
      <c r="BX72" s="10" t="s">
        <v>11</v>
      </c>
      <c r="BZ72" s="170"/>
      <c r="CA72" s="29"/>
      <c r="CB72" s="167">
        <f>IF(BT72=0,0,AY72-BT72)</f>
        <v>0</v>
      </c>
      <c r="CC72" s="167"/>
      <c r="CD72" s="167"/>
      <c r="CE72" s="167"/>
      <c r="CF72" s="10" t="s">
        <v>11</v>
      </c>
      <c r="CH72" s="172"/>
      <c r="CJ72" s="168">
        <f>IF($U$68="",0,IF($U$68&lt;6,BL72,IF(AND($U$68&gt;=6,$U$68&lt;18),BT72,ROUNDDOWN(AY72*(1-$BG$29),-2))))</f>
        <v>9500</v>
      </c>
      <c r="CK72" s="168"/>
      <c r="CL72" s="168"/>
      <c r="CM72" s="168"/>
      <c r="CN72" s="10" t="s">
        <v>11</v>
      </c>
      <c r="CP72" s="172"/>
      <c r="CR72" s="168">
        <f>IF(CJ72="","",AQ72+CJ72)</f>
        <v>9500</v>
      </c>
      <c r="CS72" s="168"/>
      <c r="CT72" s="168"/>
      <c r="CU72" s="168"/>
      <c r="CV72" s="10" t="s">
        <v>11</v>
      </c>
    </row>
    <row r="73" spans="1:100" ht="6" hidden="1" customHeight="1">
      <c r="A73" s="172"/>
      <c r="B73" s="7"/>
      <c r="C73" s="13"/>
      <c r="F73" s="14"/>
      <c r="G73" s="14"/>
      <c r="H73" s="14"/>
      <c r="I73" s="14"/>
      <c r="J73" s="10"/>
      <c r="K73" s="10"/>
      <c r="L73" s="10"/>
      <c r="M73" s="10"/>
      <c r="N73" s="10"/>
      <c r="O73" s="10"/>
      <c r="P73" s="10"/>
      <c r="Q73" s="10"/>
      <c r="R73" s="10"/>
      <c r="S73" s="172"/>
      <c r="U73" s="20"/>
      <c r="V73" s="20"/>
      <c r="W73" s="10"/>
      <c r="X73" s="10"/>
      <c r="Y73" s="170"/>
      <c r="Z73" s="10"/>
      <c r="AA73" s="10"/>
      <c r="AB73" s="25"/>
      <c r="AC73" s="25"/>
      <c r="AD73" s="25"/>
      <c r="AE73" s="10"/>
      <c r="AG73" s="170"/>
      <c r="AI73" s="26"/>
      <c r="AJ73" s="26"/>
      <c r="AK73" s="26"/>
      <c r="AL73" s="26"/>
      <c r="AM73" s="10"/>
      <c r="AO73" s="172"/>
      <c r="AQ73" s="26"/>
      <c r="AR73" s="26"/>
      <c r="AS73" s="26"/>
      <c r="AT73" s="26"/>
      <c r="AU73" s="10"/>
      <c r="AV73" s="10"/>
      <c r="AW73" s="170"/>
      <c r="AX73" s="10"/>
      <c r="AY73" s="14"/>
      <c r="AZ73" s="14"/>
      <c r="BA73" s="14"/>
      <c r="BB73" s="14"/>
      <c r="BC73" s="10"/>
      <c r="BD73" s="10"/>
      <c r="BE73" s="29"/>
      <c r="BF73" s="10"/>
      <c r="BG73" s="29"/>
      <c r="BH73" s="29"/>
      <c r="BI73" s="29"/>
      <c r="BJ73" s="170"/>
      <c r="BK73" s="29"/>
      <c r="BL73" s="14"/>
      <c r="BM73" s="14"/>
      <c r="BN73" s="14"/>
      <c r="BO73" s="14"/>
      <c r="BP73" s="10"/>
      <c r="BQ73" s="29"/>
      <c r="BR73" s="170"/>
      <c r="BS73" s="29"/>
      <c r="BT73" s="14"/>
      <c r="BU73" s="14"/>
      <c r="BV73" s="14"/>
      <c r="BW73" s="14"/>
      <c r="BX73" s="10"/>
      <c r="BZ73" s="170"/>
      <c r="CA73" s="29"/>
      <c r="CB73" s="14"/>
      <c r="CC73" s="14"/>
      <c r="CD73" s="14"/>
      <c r="CE73" s="14"/>
      <c r="CF73" s="10"/>
      <c r="CH73" s="172"/>
      <c r="CJ73" s="26"/>
      <c r="CK73" s="26"/>
      <c r="CL73" s="26"/>
      <c r="CM73" s="26"/>
      <c r="CN73" s="10"/>
      <c r="CP73" s="172"/>
      <c r="CR73" s="26"/>
      <c r="CS73" s="26"/>
      <c r="CT73" s="26"/>
      <c r="CU73" s="26"/>
      <c r="CV73" s="10"/>
    </row>
    <row r="74" spans="1:100" ht="20.100000000000001" hidden="1" customHeight="1">
      <c r="A74" s="172"/>
      <c r="B74" s="7"/>
      <c r="C74" s="13"/>
      <c r="F74" s="14"/>
      <c r="G74" s="14"/>
      <c r="H74" s="14"/>
      <c r="I74" s="14"/>
      <c r="J74" s="10"/>
      <c r="K74" s="10"/>
      <c r="L74" s="10"/>
      <c r="M74" s="10"/>
      <c r="N74" s="10"/>
      <c r="O74" s="10"/>
      <c r="P74" s="10"/>
      <c r="Q74" s="10"/>
      <c r="R74" s="10"/>
      <c r="S74" s="172"/>
      <c r="U74" s="20"/>
      <c r="V74" s="20"/>
      <c r="W74" s="10"/>
      <c r="X74" s="10"/>
      <c r="Y74" s="170"/>
      <c r="Z74" s="10"/>
      <c r="AA74" s="10" t="s">
        <v>145</v>
      </c>
      <c r="AB74" s="174" t="str">
        <f>IF(U68="","",IF(AND(U68&gt;=40,U68&lt;65),$W$13,""))</f>
        <v/>
      </c>
      <c r="AC74" s="174"/>
      <c r="AD74" s="174"/>
      <c r="AE74" s="10" t="s">
        <v>139</v>
      </c>
      <c r="AG74" s="170"/>
      <c r="AI74" s="168">
        <f>IF(AB74="",0,MAX(ROUNDDOWN((F68-$AQ$9)*AB74/100,-2),0,0))</f>
        <v>0</v>
      </c>
      <c r="AJ74" s="168"/>
      <c r="AK74" s="168"/>
      <c r="AL74" s="168"/>
      <c r="AM74" s="10" t="s">
        <v>11</v>
      </c>
      <c r="AO74" s="172"/>
      <c r="AQ74" s="168">
        <f>IF(U68="",0,IF($BA$13&lt;=AI74,$BA$13-CJ74,IF(AI74&lt;$BA$13,MIN(AI74,$BA$13-CJ74),0)))</f>
        <v>0</v>
      </c>
      <c r="AR74" s="168"/>
      <c r="AS74" s="168"/>
      <c r="AT74" s="168"/>
      <c r="AU74" s="10" t="s">
        <v>11</v>
      </c>
      <c r="AV74" s="10"/>
      <c r="AW74" s="170"/>
      <c r="AX74" s="10"/>
      <c r="AY74" s="167">
        <f>IF(U68="","",IF(AND(U68&gt;=40,U68&lt;65),$W$21,0))</f>
        <v>0</v>
      </c>
      <c r="AZ74" s="167"/>
      <c r="BA74" s="167"/>
      <c r="BB74" s="167"/>
      <c r="BC74" s="10" t="s">
        <v>11</v>
      </c>
      <c r="BD74" s="10"/>
      <c r="BE74" s="29"/>
      <c r="BF74" s="10"/>
      <c r="BG74" s="29"/>
      <c r="BH74" s="29"/>
      <c r="BI74" s="29"/>
      <c r="BJ74" s="170"/>
      <c r="BK74" s="29"/>
      <c r="BL74" s="14"/>
      <c r="BM74" s="14"/>
      <c r="BN74" s="14"/>
      <c r="BO74" s="14"/>
      <c r="BP74" s="10"/>
      <c r="BQ74" s="29"/>
      <c r="BR74" s="170"/>
      <c r="BS74" s="29"/>
      <c r="BT74" s="14"/>
      <c r="BU74" s="14"/>
      <c r="BV74" s="14"/>
      <c r="BW74" s="14"/>
      <c r="BX74" s="10"/>
      <c r="BZ74" s="170"/>
      <c r="CA74" s="29"/>
      <c r="CB74" s="14"/>
      <c r="CC74" s="14"/>
      <c r="CD74" s="14"/>
      <c r="CE74" s="14"/>
      <c r="CF74" s="10"/>
      <c r="CH74" s="172"/>
      <c r="CJ74" s="168">
        <f>IF($U$68="",0,ROUNDDOWN(AY74*(1-$BG$29),-2))</f>
        <v>0</v>
      </c>
      <c r="CK74" s="168"/>
      <c r="CL74" s="168"/>
      <c r="CM74" s="168"/>
      <c r="CN74" s="10" t="s">
        <v>11</v>
      </c>
      <c r="CP74" s="172"/>
      <c r="CR74" s="168">
        <f>IF(CJ74="","",AQ74+CJ74)</f>
        <v>0</v>
      </c>
      <c r="CS74" s="168"/>
      <c r="CT74" s="168"/>
      <c r="CU74" s="168"/>
      <c r="CV74" s="10" t="s">
        <v>11</v>
      </c>
    </row>
    <row r="75" spans="1:100" ht="6" hidden="1" customHeight="1">
      <c r="A75" s="172"/>
      <c r="B75" s="7"/>
      <c r="C75" s="13"/>
      <c r="F75" s="14"/>
      <c r="G75" s="14"/>
      <c r="H75" s="14"/>
      <c r="I75" s="14"/>
      <c r="J75" s="10"/>
      <c r="K75" s="10"/>
      <c r="L75" s="10"/>
      <c r="M75" s="10"/>
      <c r="N75" s="10"/>
      <c r="O75" s="10"/>
      <c r="P75" s="10"/>
      <c r="Q75" s="10"/>
      <c r="R75" s="10"/>
      <c r="S75" s="172"/>
      <c r="U75" s="20"/>
      <c r="V75" s="20"/>
      <c r="W75" s="10"/>
      <c r="X75" s="10"/>
      <c r="Y75" s="170"/>
      <c r="Z75" s="10"/>
      <c r="AA75" s="10"/>
      <c r="AB75" s="25"/>
      <c r="AC75" s="25"/>
      <c r="AD75" s="25"/>
      <c r="AE75" s="10"/>
      <c r="AG75" s="170"/>
      <c r="AI75" s="15"/>
      <c r="AJ75" s="15"/>
      <c r="AK75" s="15"/>
      <c r="AL75" s="15"/>
      <c r="AM75" s="10"/>
      <c r="AO75" s="172"/>
      <c r="AQ75" s="15"/>
      <c r="AR75" s="15"/>
      <c r="AS75" s="15"/>
      <c r="AT75" s="15"/>
      <c r="AU75" s="10"/>
      <c r="AV75" s="10"/>
      <c r="AW75" s="170"/>
      <c r="AX75" s="10"/>
      <c r="AY75" s="14"/>
      <c r="AZ75" s="14"/>
      <c r="BA75" s="14"/>
      <c r="BB75" s="14"/>
      <c r="BC75" s="10"/>
      <c r="BD75" s="10"/>
      <c r="BE75" s="29"/>
      <c r="BF75" s="10"/>
      <c r="BG75" s="29"/>
      <c r="BH75" s="29"/>
      <c r="BI75" s="29"/>
      <c r="BJ75" s="170"/>
      <c r="BK75" s="29"/>
      <c r="BL75" s="14"/>
      <c r="BM75" s="14"/>
      <c r="BN75" s="14"/>
      <c r="BO75" s="14"/>
      <c r="BP75" s="10"/>
      <c r="BQ75" s="29"/>
      <c r="BR75" s="170"/>
      <c r="BS75" s="29"/>
      <c r="BT75" s="14"/>
      <c r="BU75" s="14"/>
      <c r="BV75" s="14"/>
      <c r="BW75" s="14"/>
      <c r="BX75" s="10"/>
      <c r="BZ75" s="170"/>
      <c r="CA75" s="29"/>
      <c r="CB75" s="14"/>
      <c r="CC75" s="14"/>
      <c r="CD75" s="14"/>
      <c r="CE75" s="14"/>
      <c r="CF75" s="10"/>
      <c r="CH75" s="172"/>
      <c r="CJ75" s="15"/>
      <c r="CK75" s="15"/>
      <c r="CL75" s="15"/>
      <c r="CM75" s="15"/>
      <c r="CN75" s="10"/>
      <c r="CP75" s="172"/>
      <c r="CR75" s="15"/>
      <c r="CS75" s="15"/>
      <c r="CT75" s="15"/>
      <c r="CU75" s="15"/>
      <c r="CV75" s="10"/>
    </row>
    <row r="76" spans="1:100" ht="20.100000000000001" hidden="1" customHeight="1">
      <c r="A76" s="172"/>
      <c r="B76" s="7"/>
      <c r="C76" s="13"/>
      <c r="F76" s="14"/>
      <c r="G76" s="14"/>
      <c r="H76" s="14"/>
      <c r="I76" s="14"/>
      <c r="J76" s="10"/>
      <c r="K76" s="10"/>
      <c r="L76" s="10"/>
      <c r="M76" s="10"/>
      <c r="N76" s="10"/>
      <c r="O76" s="10"/>
      <c r="P76" s="10"/>
      <c r="Q76" s="10"/>
      <c r="R76" s="10"/>
      <c r="S76" s="172"/>
      <c r="U76" s="20"/>
      <c r="V76" s="20"/>
      <c r="W76" s="10"/>
      <c r="X76" s="10"/>
      <c r="Y76" s="170"/>
      <c r="Z76" s="10"/>
      <c r="AA76" s="10" t="s">
        <v>34</v>
      </c>
      <c r="AB76" s="174" t="str">
        <f>IF(U68="","",IF(AND(U68&gt;=0,U68&lt;18),"",$W$15))</f>
        <v/>
      </c>
      <c r="AC76" s="174"/>
      <c r="AD76" s="174"/>
      <c r="AE76" s="10" t="s">
        <v>139</v>
      </c>
      <c r="AG76" s="170"/>
      <c r="AI76" s="168">
        <f>IF(AB76="",0,MAX(ROUNDDOWN((F68-$AQ$9)*AB76/100,-2),0,0))</f>
        <v>0</v>
      </c>
      <c r="AJ76" s="168"/>
      <c r="AK76" s="168"/>
      <c r="AL76" s="168"/>
      <c r="AM76" s="10" t="s">
        <v>11</v>
      </c>
      <c r="AO76" s="172"/>
      <c r="AQ76" s="168">
        <f>IF(U68="",0,IF($BA$13&lt;=AI76,$BA$13-CJ76,IF(AI76&lt;$BA$13,MIN(AI76,$BA$13-CJ76),0)))</f>
        <v>0</v>
      </c>
      <c r="AR76" s="168"/>
      <c r="AS76" s="168"/>
      <c r="AT76" s="168"/>
      <c r="AU76" s="10" t="s">
        <v>11</v>
      </c>
      <c r="AV76" s="10"/>
      <c r="AW76" s="170"/>
      <c r="AX76" s="10"/>
      <c r="AY76" s="167">
        <f>IF(U68="","",IF($U$68&gt;=18,$W$23,0))</f>
        <v>0</v>
      </c>
      <c r="AZ76" s="167"/>
      <c r="BA76" s="167"/>
      <c r="BB76" s="167"/>
      <c r="BC76" s="10" t="s">
        <v>11</v>
      </c>
      <c r="BD76" s="10"/>
      <c r="BE76" s="29"/>
      <c r="BF76" s="10"/>
      <c r="BG76" s="29"/>
      <c r="BH76" s="29"/>
      <c r="BI76" s="29"/>
      <c r="BJ76" s="170"/>
      <c r="BK76" s="29"/>
      <c r="BL76" s="14"/>
      <c r="BM76" s="14"/>
      <c r="BN76" s="14"/>
      <c r="BO76" s="14"/>
      <c r="BP76" s="10"/>
      <c r="BQ76" s="29"/>
      <c r="BR76" s="170"/>
      <c r="BS76" s="29"/>
      <c r="BT76" s="14"/>
      <c r="BU76" s="14"/>
      <c r="BV76" s="14"/>
      <c r="BW76" s="14"/>
      <c r="BX76" s="10"/>
      <c r="BZ76" s="170"/>
      <c r="CA76" s="29"/>
      <c r="CB76" s="14"/>
      <c r="CC76" s="14"/>
      <c r="CD76" s="14"/>
      <c r="CE76" s="14"/>
      <c r="CF76" s="10"/>
      <c r="CH76" s="172"/>
      <c r="CJ76" s="168">
        <f>IF($U$68="",0,ROUNDDOWN((AY76+AY78)*(1-$BG$29),-2))</f>
        <v>0</v>
      </c>
      <c r="CK76" s="168"/>
      <c r="CL76" s="168"/>
      <c r="CM76" s="168"/>
      <c r="CN76" s="10" t="s">
        <v>11</v>
      </c>
      <c r="CP76" s="172"/>
      <c r="CR76" s="168">
        <f>IF(CJ76="","",AQ76+CJ76)</f>
        <v>0</v>
      </c>
      <c r="CS76" s="168"/>
      <c r="CT76" s="168"/>
      <c r="CU76" s="168"/>
      <c r="CV76" s="10" t="s">
        <v>11</v>
      </c>
    </row>
    <row r="77" spans="1:100" ht="6" hidden="1" customHeight="1">
      <c r="A77" s="172"/>
      <c r="B77" s="7"/>
      <c r="C77" s="13"/>
      <c r="F77" s="15"/>
      <c r="G77" s="15"/>
      <c r="H77" s="15"/>
      <c r="I77" s="15"/>
      <c r="J77" s="10"/>
      <c r="K77" s="10"/>
      <c r="L77" s="10"/>
      <c r="M77" s="10"/>
      <c r="N77" s="10"/>
      <c r="O77" s="10"/>
      <c r="P77" s="10"/>
      <c r="Q77" s="10"/>
      <c r="R77" s="10"/>
      <c r="S77" s="172"/>
      <c r="U77" s="20"/>
      <c r="V77" s="20"/>
      <c r="W77" s="10"/>
      <c r="X77" s="10"/>
      <c r="Y77" s="170"/>
      <c r="Z77" s="10"/>
      <c r="AA77" s="10"/>
      <c r="AB77" s="25"/>
      <c r="AC77" s="25"/>
      <c r="AD77" s="25"/>
      <c r="AE77" s="10"/>
      <c r="AG77" s="170"/>
      <c r="AI77" s="15"/>
      <c r="AJ77" s="15"/>
      <c r="AK77" s="15"/>
      <c r="AL77" s="15"/>
      <c r="AM77" s="10"/>
      <c r="AO77" s="172"/>
      <c r="AQ77" s="15"/>
      <c r="AR77" s="15"/>
      <c r="AS77" s="15"/>
      <c r="AT77" s="15"/>
      <c r="AU77" s="10"/>
      <c r="AV77" s="10"/>
      <c r="AW77" s="170"/>
      <c r="AX77" s="10"/>
      <c r="AY77" s="14"/>
      <c r="AZ77" s="14"/>
      <c r="BA77" s="14"/>
      <c r="BB77" s="14"/>
      <c r="BC77" s="10"/>
      <c r="BD77" s="10"/>
      <c r="BE77" s="29"/>
      <c r="BF77" s="10"/>
      <c r="BG77" s="29"/>
      <c r="BH77" s="29"/>
      <c r="BI77" s="29"/>
      <c r="BJ77" s="170"/>
      <c r="BK77" s="29"/>
      <c r="BL77" s="14"/>
      <c r="BM77" s="14"/>
      <c r="BN77" s="14"/>
      <c r="BO77" s="14"/>
      <c r="BP77" s="10"/>
      <c r="BQ77" s="29"/>
      <c r="BR77" s="170"/>
      <c r="BS77" s="29"/>
      <c r="BT77" s="14"/>
      <c r="BU77" s="14"/>
      <c r="BV77" s="14"/>
      <c r="BW77" s="14"/>
      <c r="BX77" s="10"/>
      <c r="BZ77" s="170"/>
      <c r="CA77" s="29"/>
      <c r="CB77" s="14"/>
      <c r="CC77" s="14"/>
      <c r="CD77" s="14"/>
      <c r="CE77" s="14"/>
      <c r="CF77" s="10"/>
      <c r="CH77" s="172"/>
      <c r="CJ77" s="15"/>
      <c r="CK77" s="15"/>
      <c r="CL77" s="15"/>
      <c r="CM77" s="15"/>
      <c r="CN77" s="10"/>
      <c r="CP77" s="172"/>
      <c r="CR77" s="15"/>
      <c r="CS77" s="15"/>
      <c r="CT77" s="15"/>
      <c r="CU77" s="15"/>
      <c r="CV77" s="10"/>
    </row>
    <row r="78" spans="1:100" ht="20.100000000000001" hidden="1" customHeight="1">
      <c r="A78" s="172"/>
      <c r="B78" s="7"/>
      <c r="C78" s="13"/>
      <c r="F78" s="14"/>
      <c r="G78" s="14"/>
      <c r="H78" s="14"/>
      <c r="I78" s="14"/>
      <c r="J78" s="10"/>
      <c r="K78" s="10"/>
      <c r="L78" s="10"/>
      <c r="M78" s="10"/>
      <c r="N78" s="10"/>
      <c r="O78" s="10"/>
      <c r="P78" s="10"/>
      <c r="Q78" s="10"/>
      <c r="R78" s="10"/>
      <c r="S78" s="172"/>
      <c r="U78" s="20"/>
      <c r="V78" s="20"/>
      <c r="W78" s="10"/>
      <c r="X78" s="10"/>
      <c r="Y78" s="170"/>
      <c r="Z78" s="10"/>
      <c r="AA78" s="10" t="s">
        <v>167</v>
      </c>
      <c r="AB78" s="25"/>
      <c r="AC78" s="25"/>
      <c r="AD78" s="25"/>
      <c r="AE78" s="10"/>
      <c r="AG78" s="170"/>
      <c r="AI78" s="15"/>
      <c r="AJ78" s="15"/>
      <c r="AK78" s="15"/>
      <c r="AL78" s="15"/>
      <c r="AM78" s="10"/>
      <c r="AO78" s="172"/>
      <c r="AQ78" s="15"/>
      <c r="AR78" s="15"/>
      <c r="AS78" s="15"/>
      <c r="AT78" s="15"/>
      <c r="AU78" s="10"/>
      <c r="AV78" s="10"/>
      <c r="AW78" s="170"/>
      <c r="AX78" s="10"/>
      <c r="AY78" s="167">
        <f>IF(U68="","",IF($U$68&gt;=18,$W$25,0))</f>
        <v>0</v>
      </c>
      <c r="AZ78" s="167"/>
      <c r="BA78" s="167"/>
      <c r="BB78" s="167"/>
      <c r="BC78" s="10" t="s">
        <v>11</v>
      </c>
      <c r="BD78" s="10"/>
      <c r="BE78" s="29"/>
      <c r="BF78" s="10"/>
      <c r="BG78" s="29"/>
      <c r="BH78" s="29"/>
      <c r="BI78" s="29"/>
      <c r="BJ78" s="170"/>
      <c r="BK78" s="29"/>
      <c r="BL78" s="14"/>
      <c r="BM78" s="14"/>
      <c r="BN78" s="14"/>
      <c r="BO78" s="14"/>
      <c r="BP78" s="10"/>
      <c r="BQ78" s="29"/>
      <c r="BR78" s="170"/>
      <c r="BS78" s="29"/>
      <c r="BT78" s="14"/>
      <c r="BU78" s="14"/>
      <c r="BV78" s="14"/>
      <c r="BW78" s="14"/>
      <c r="BX78" s="10"/>
      <c r="BZ78" s="170"/>
      <c r="CA78" s="29"/>
      <c r="CB78" s="14"/>
      <c r="CC78" s="14"/>
      <c r="CD78" s="14"/>
      <c r="CE78" s="14"/>
      <c r="CF78" s="10"/>
      <c r="CH78" s="172"/>
      <c r="CJ78" s="14"/>
      <c r="CK78" s="14"/>
      <c r="CL78" s="14"/>
      <c r="CM78" s="14"/>
      <c r="CN78" s="10"/>
      <c r="CP78" s="172"/>
      <c r="CR78" s="14"/>
      <c r="CS78" s="14"/>
      <c r="CT78" s="14"/>
      <c r="CU78" s="14"/>
      <c r="CV78" s="10"/>
    </row>
    <row r="79" spans="1:100" ht="6" customHeight="1">
      <c r="A79" s="172"/>
      <c r="B79" s="7"/>
      <c r="C79" s="11"/>
      <c r="D79" s="11"/>
      <c r="E79" s="11"/>
      <c r="F79" s="11"/>
      <c r="G79" s="11"/>
      <c r="H79" s="11"/>
      <c r="I79" s="11"/>
      <c r="J79" s="11"/>
      <c r="K79" s="21"/>
      <c r="L79" s="21"/>
      <c r="M79" s="21"/>
      <c r="N79" s="21"/>
      <c r="O79" s="21"/>
      <c r="P79" s="21"/>
      <c r="Q79" s="21"/>
      <c r="R79" s="21"/>
      <c r="S79" s="172"/>
      <c r="U79" s="11"/>
      <c r="V79" s="11"/>
      <c r="W79" s="11"/>
      <c r="Y79" s="170"/>
      <c r="AA79" s="11"/>
      <c r="AB79" s="11"/>
      <c r="AC79" s="11"/>
      <c r="AD79" s="11"/>
      <c r="AE79" s="11"/>
      <c r="AG79" s="170"/>
      <c r="AI79" s="11"/>
      <c r="AJ79" s="11"/>
      <c r="AK79" s="11"/>
      <c r="AL79" s="11"/>
      <c r="AM79" s="11"/>
      <c r="AO79" s="172"/>
      <c r="AQ79" s="27"/>
      <c r="AR79" s="27"/>
      <c r="AS79" s="27"/>
      <c r="AT79" s="27"/>
      <c r="AU79" s="11"/>
      <c r="AW79" s="170"/>
      <c r="AY79" s="27"/>
      <c r="AZ79" s="27"/>
      <c r="BA79" s="27"/>
      <c r="BB79" s="27"/>
      <c r="BC79" s="11"/>
      <c r="BE79" s="29"/>
      <c r="BG79" s="29"/>
      <c r="BH79" s="29"/>
      <c r="BI79" s="29"/>
      <c r="BJ79" s="170"/>
      <c r="BK79" s="29"/>
      <c r="BL79" s="27"/>
      <c r="BM79" s="27"/>
      <c r="BN79" s="27"/>
      <c r="BO79" s="27"/>
      <c r="BP79" s="11"/>
      <c r="BQ79" s="29"/>
      <c r="BR79" s="170"/>
      <c r="BS79" s="29"/>
      <c r="BT79" s="27"/>
      <c r="BU79" s="27"/>
      <c r="BV79" s="27"/>
      <c r="BW79" s="27"/>
      <c r="BX79" s="11"/>
      <c r="BZ79" s="170"/>
      <c r="CA79" s="29"/>
      <c r="CB79" s="27"/>
      <c r="CC79" s="27"/>
      <c r="CD79" s="27"/>
      <c r="CE79" s="27"/>
      <c r="CF79" s="11"/>
      <c r="CH79" s="172"/>
      <c r="CJ79" s="27"/>
      <c r="CK79" s="27"/>
      <c r="CL79" s="27"/>
      <c r="CM79" s="27"/>
      <c r="CN79" s="11"/>
      <c r="CP79" s="172"/>
      <c r="CR79" s="27"/>
      <c r="CS79" s="27"/>
      <c r="CT79" s="27"/>
      <c r="CU79" s="27"/>
      <c r="CV79" s="11"/>
    </row>
    <row r="80" spans="1:100" ht="6" customHeight="1">
      <c r="A80" s="172"/>
      <c r="B80" s="7"/>
      <c r="C80" s="12"/>
      <c r="D80" s="12"/>
      <c r="E80" s="12"/>
      <c r="F80" s="12"/>
      <c r="G80" s="12"/>
      <c r="H80" s="12"/>
      <c r="I80" s="12"/>
      <c r="J80" s="12"/>
      <c r="K80" s="21"/>
      <c r="L80" s="21"/>
      <c r="M80" s="21"/>
      <c r="N80" s="21"/>
      <c r="O80" s="21"/>
      <c r="P80" s="21"/>
      <c r="Q80" s="21"/>
      <c r="R80" s="21"/>
      <c r="S80" s="172"/>
      <c r="U80" s="12"/>
      <c r="V80" s="12"/>
      <c r="W80" s="12"/>
      <c r="Y80" s="170"/>
      <c r="AA80" s="12"/>
      <c r="AB80" s="12"/>
      <c r="AC80" s="12"/>
      <c r="AD80" s="12"/>
      <c r="AE80" s="12"/>
      <c r="AG80" s="170"/>
      <c r="AI80" s="12"/>
      <c r="AJ80" s="12"/>
      <c r="AK80" s="12"/>
      <c r="AL80" s="12"/>
      <c r="AM80" s="12"/>
      <c r="AO80" s="172"/>
      <c r="AQ80" s="28"/>
      <c r="AR80" s="28"/>
      <c r="AS80" s="28"/>
      <c r="AT80" s="28"/>
      <c r="AU80" s="12"/>
      <c r="AW80" s="170"/>
      <c r="AY80" s="28"/>
      <c r="AZ80" s="28"/>
      <c r="BA80" s="28"/>
      <c r="BB80" s="28"/>
      <c r="BC80" s="12"/>
      <c r="BE80" s="29"/>
      <c r="BG80" s="29"/>
      <c r="BH80" s="29"/>
      <c r="BI80" s="29"/>
      <c r="BJ80" s="170"/>
      <c r="BK80" s="29"/>
      <c r="BL80" s="28"/>
      <c r="BM80" s="28"/>
      <c r="BN80" s="28"/>
      <c r="BO80" s="28"/>
      <c r="BP80" s="12"/>
      <c r="BQ80" s="29"/>
      <c r="BR80" s="170"/>
      <c r="BS80" s="29"/>
      <c r="BT80" s="28"/>
      <c r="BU80" s="28"/>
      <c r="BV80" s="28"/>
      <c r="BW80" s="28"/>
      <c r="BX80" s="12"/>
      <c r="BZ80" s="170"/>
      <c r="CA80" s="29"/>
      <c r="CB80" s="28"/>
      <c r="CC80" s="28"/>
      <c r="CD80" s="28"/>
      <c r="CE80" s="28"/>
      <c r="CF80" s="12"/>
      <c r="CH80" s="172"/>
      <c r="CJ80" s="28"/>
      <c r="CK80" s="28"/>
      <c r="CL80" s="28"/>
      <c r="CM80" s="28"/>
      <c r="CN80" s="12"/>
      <c r="CP80" s="172"/>
      <c r="CR80" s="28"/>
      <c r="CS80" s="28"/>
      <c r="CT80" s="28"/>
      <c r="CU80" s="28"/>
      <c r="CV80" s="12"/>
    </row>
    <row r="81" spans="1:100" ht="20.100000000000001" customHeight="1">
      <c r="A81" s="172"/>
      <c r="B81" s="7"/>
      <c r="C81" s="9" t="s">
        <v>26</v>
      </c>
      <c r="F81" s="192"/>
      <c r="G81" s="192"/>
      <c r="H81" s="192"/>
      <c r="I81" s="192"/>
      <c r="J81" s="10" t="s">
        <v>11</v>
      </c>
      <c r="K81" s="10"/>
      <c r="L81" s="10"/>
      <c r="M81" s="10"/>
      <c r="N81" s="10"/>
      <c r="O81" s="10"/>
      <c r="P81" s="10"/>
      <c r="Q81" s="10"/>
      <c r="R81" s="10"/>
      <c r="S81" s="172"/>
      <c r="U81" s="193"/>
      <c r="V81" s="193"/>
      <c r="W81" s="10" t="s">
        <v>14</v>
      </c>
      <c r="X81" s="10"/>
      <c r="Y81" s="170"/>
      <c r="Z81" s="10"/>
      <c r="AA81" s="10" t="s">
        <v>142</v>
      </c>
      <c r="AB81" s="174">
        <f>SUM(AB83:AD89)</f>
        <v>0</v>
      </c>
      <c r="AC81" s="174"/>
      <c r="AD81" s="174"/>
      <c r="AE81" s="10" t="s">
        <v>139</v>
      </c>
      <c r="AG81" s="170"/>
      <c r="AI81" s="168">
        <f>SUM(AI83:AL89)</f>
        <v>0</v>
      </c>
      <c r="AJ81" s="168"/>
      <c r="AK81" s="168"/>
      <c r="AL81" s="168"/>
      <c r="AM81" s="10" t="s">
        <v>11</v>
      </c>
      <c r="AO81" s="172"/>
      <c r="AQ81" s="175">
        <f>SUM(AQ83:AT89)</f>
        <v>0</v>
      </c>
      <c r="AR81" s="175"/>
      <c r="AS81" s="175"/>
      <c r="AT81" s="175"/>
      <c r="AU81" s="10" t="s">
        <v>11</v>
      </c>
      <c r="AV81" s="10"/>
      <c r="AW81" s="170"/>
      <c r="AX81" s="10"/>
      <c r="AY81" s="167">
        <f>SUM(AY83:BB91)</f>
        <v>0</v>
      </c>
      <c r="AZ81" s="167"/>
      <c r="BA81" s="167"/>
      <c r="BB81" s="167"/>
      <c r="BC81" s="10" t="s">
        <v>11</v>
      </c>
      <c r="BD81" s="10"/>
      <c r="BE81" s="29"/>
      <c r="BF81" s="10"/>
      <c r="BG81" s="29"/>
      <c r="BH81" s="29"/>
      <c r="BI81" s="29"/>
      <c r="BJ81" s="170"/>
      <c r="BK81" s="29"/>
      <c r="BL81" s="167">
        <f>SUM(BL83:BO85)</f>
        <v>0</v>
      </c>
      <c r="BM81" s="167"/>
      <c r="BN81" s="167"/>
      <c r="BO81" s="167"/>
      <c r="BP81" s="10" t="s">
        <v>11</v>
      </c>
      <c r="BQ81" s="29"/>
      <c r="BR81" s="170"/>
      <c r="BS81" s="29"/>
      <c r="BT81" s="167">
        <f>SUM(BT83:BW85)</f>
        <v>0</v>
      </c>
      <c r="BU81" s="167"/>
      <c r="BV81" s="167"/>
      <c r="BW81" s="167"/>
      <c r="BX81" s="10" t="s">
        <v>11</v>
      </c>
      <c r="BZ81" s="170"/>
      <c r="CA81" s="29"/>
      <c r="CB81" s="167">
        <f>SUM(CB83:CE85)</f>
        <v>0</v>
      </c>
      <c r="CC81" s="167"/>
      <c r="CD81" s="167"/>
      <c r="CE81" s="167"/>
      <c r="CF81" s="10" t="s">
        <v>11</v>
      </c>
      <c r="CH81" s="172"/>
      <c r="CJ81" s="175">
        <f>SUM(CJ83:CM89)</f>
        <v>0</v>
      </c>
      <c r="CK81" s="175"/>
      <c r="CL81" s="175"/>
      <c r="CM81" s="175"/>
      <c r="CN81" s="10" t="s">
        <v>11</v>
      </c>
      <c r="CP81" s="172"/>
      <c r="CR81" s="175">
        <f>SUM(CR83:CU89)</f>
        <v>0</v>
      </c>
      <c r="CS81" s="175"/>
      <c r="CT81" s="175"/>
      <c r="CU81" s="175"/>
      <c r="CV81" s="10" t="s">
        <v>11</v>
      </c>
    </row>
    <row r="82" spans="1:100" ht="6" hidden="1" customHeight="1">
      <c r="A82" s="172"/>
      <c r="B82" s="7"/>
      <c r="C82" s="13"/>
      <c r="F82" s="14"/>
      <c r="G82" s="14"/>
      <c r="H82" s="14"/>
      <c r="I82" s="14"/>
      <c r="J82" s="10"/>
      <c r="K82" s="10"/>
      <c r="L82" s="10"/>
      <c r="M82" s="10"/>
      <c r="N82" s="10"/>
      <c r="O82" s="10"/>
      <c r="P82" s="10"/>
      <c r="Q82" s="10"/>
      <c r="R82" s="10"/>
      <c r="S82" s="172"/>
      <c r="U82" s="20"/>
      <c r="V82" s="20"/>
      <c r="W82" s="10"/>
      <c r="X82" s="10"/>
      <c r="Y82" s="170"/>
      <c r="Z82" s="10"/>
      <c r="AA82" s="10"/>
      <c r="AB82" s="25"/>
      <c r="AC82" s="25"/>
      <c r="AD82" s="25"/>
      <c r="AE82" s="10"/>
      <c r="AG82" s="170"/>
      <c r="AI82" s="26"/>
      <c r="AJ82" s="26"/>
      <c r="AK82" s="26"/>
      <c r="AL82" s="26"/>
      <c r="AM82" s="10"/>
      <c r="AO82" s="172"/>
      <c r="AQ82" s="26"/>
      <c r="AR82" s="26"/>
      <c r="AS82" s="26"/>
      <c r="AT82" s="26"/>
      <c r="AU82" s="10"/>
      <c r="AV82" s="10"/>
      <c r="AW82" s="170"/>
      <c r="AX82" s="10"/>
      <c r="AY82" s="14"/>
      <c r="AZ82" s="14"/>
      <c r="BA82" s="14"/>
      <c r="BB82" s="14"/>
      <c r="BC82" s="10"/>
      <c r="BD82" s="10"/>
      <c r="BE82" s="29"/>
      <c r="BF82" s="10"/>
      <c r="BG82" s="29"/>
      <c r="BH82" s="29"/>
      <c r="BI82" s="29"/>
      <c r="BJ82" s="170"/>
      <c r="BK82" s="29"/>
      <c r="BL82" s="14"/>
      <c r="BM82" s="14"/>
      <c r="BN82" s="14"/>
      <c r="BO82" s="14"/>
      <c r="BP82" s="10"/>
      <c r="BQ82" s="29"/>
      <c r="BR82" s="170"/>
      <c r="BS82" s="29"/>
      <c r="BT82" s="14"/>
      <c r="BU82" s="14"/>
      <c r="BV82" s="14"/>
      <c r="BW82" s="14"/>
      <c r="BX82" s="10"/>
      <c r="BZ82" s="170"/>
      <c r="CA82" s="29"/>
      <c r="CB82" s="14"/>
      <c r="CC82" s="14"/>
      <c r="CD82" s="14"/>
      <c r="CE82" s="14"/>
      <c r="CF82" s="10"/>
      <c r="CH82" s="172"/>
      <c r="CJ82" s="26"/>
      <c r="CK82" s="26"/>
      <c r="CL82" s="26"/>
      <c r="CM82" s="26"/>
      <c r="CN82" s="10"/>
      <c r="CP82" s="172"/>
      <c r="CR82" s="26"/>
      <c r="CS82" s="26"/>
      <c r="CT82" s="26"/>
      <c r="CU82" s="26"/>
      <c r="CV82" s="10"/>
    </row>
    <row r="83" spans="1:100" ht="20.100000000000001" hidden="1" customHeight="1">
      <c r="A83" s="172"/>
      <c r="B83" s="7"/>
      <c r="C83" s="13"/>
      <c r="F83" s="14"/>
      <c r="G83" s="14"/>
      <c r="H83" s="14"/>
      <c r="I83" s="14"/>
      <c r="J83" s="10"/>
      <c r="K83" s="10"/>
      <c r="L83" s="10"/>
      <c r="M83" s="10"/>
      <c r="N83" s="10"/>
      <c r="O83" s="10"/>
      <c r="P83" s="10"/>
      <c r="Q83" s="10"/>
      <c r="R83" s="10"/>
      <c r="S83" s="172"/>
      <c r="U83" s="20"/>
      <c r="V83" s="20"/>
      <c r="W83" s="10"/>
      <c r="X83" s="10"/>
      <c r="Y83" s="170"/>
      <c r="Z83" s="10"/>
      <c r="AA83" s="10" t="s">
        <v>15</v>
      </c>
      <c r="AB83" s="174" t="str">
        <f>IF(U81="","",$W$9)</f>
        <v/>
      </c>
      <c r="AC83" s="174"/>
      <c r="AD83" s="174"/>
      <c r="AE83" s="10" t="s">
        <v>139</v>
      </c>
      <c r="AG83" s="170"/>
      <c r="AI83" s="168">
        <f>IF(AB83="",0,MAX(ROUNDDOWN((F81-$AQ$9)*AB83/100,-2),0,0))</f>
        <v>0</v>
      </c>
      <c r="AJ83" s="168"/>
      <c r="AK83" s="168"/>
      <c r="AL83" s="168"/>
      <c r="AM83" s="10" t="s">
        <v>11</v>
      </c>
      <c r="AO83" s="172"/>
      <c r="AQ83" s="168">
        <f>IF(U81="",0,IF($BA$9&lt;=AI83,$BA$9-CJ83,IF(AI83&lt;$BA$9,MIN(AI83,$BA$9-CJ83),0)))</f>
        <v>0</v>
      </c>
      <c r="AR83" s="168"/>
      <c r="AS83" s="168"/>
      <c r="AT83" s="168"/>
      <c r="AU83" s="10" t="s">
        <v>11</v>
      </c>
      <c r="AV83" s="10"/>
      <c r="AW83" s="170"/>
      <c r="AX83" s="10"/>
      <c r="AY83" s="167" t="str">
        <f>IF(U81="","",$W$17)</f>
        <v/>
      </c>
      <c r="AZ83" s="167"/>
      <c r="BA83" s="167"/>
      <c r="BB83" s="167"/>
      <c r="BC83" s="10" t="s">
        <v>11</v>
      </c>
      <c r="BD83" s="10"/>
      <c r="BE83" s="29"/>
      <c r="BF83" s="10"/>
      <c r="BG83" s="29"/>
      <c r="BH83" s="29"/>
      <c r="BI83" s="29"/>
      <c r="BJ83" s="170"/>
      <c r="BK83" s="29"/>
      <c r="BL83" s="167">
        <f>IF(AY83="",0,IF(U81&lt;6,ROUNDDOWN(AY83*(1-$BG$29)*0.5,-2),0))</f>
        <v>0</v>
      </c>
      <c r="BM83" s="167"/>
      <c r="BN83" s="167"/>
      <c r="BO83" s="167"/>
      <c r="BP83" s="10" t="s">
        <v>11</v>
      </c>
      <c r="BQ83" s="29"/>
      <c r="BR83" s="170"/>
      <c r="BS83" s="29"/>
      <c r="BT83" s="167">
        <f>IF(AY83="",0,IF(AND($U$81&gt;=6,$U$81&lt;18),ROUNDDOWN(AY83*(1-$BG$29)*0.8,-2),0))</f>
        <v>0</v>
      </c>
      <c r="BU83" s="167"/>
      <c r="BV83" s="167"/>
      <c r="BW83" s="167"/>
      <c r="BX83" s="10" t="s">
        <v>11</v>
      </c>
      <c r="BZ83" s="170"/>
      <c r="CA83" s="29"/>
      <c r="CB83" s="167">
        <f>IF(BT83=0,0,AY83-BT83)</f>
        <v>0</v>
      </c>
      <c r="CC83" s="167"/>
      <c r="CD83" s="167"/>
      <c r="CE83" s="167"/>
      <c r="CF83" s="10" t="s">
        <v>11</v>
      </c>
      <c r="CH83" s="172"/>
      <c r="CJ83" s="168">
        <f>IF($U$81="",0,IF($U$81&lt;6,BL83,IF(AND($U$81&gt;=6,$U$81&lt;18),BT83,ROUNDDOWN(AY83*(1-$BG$29),-2))))</f>
        <v>0</v>
      </c>
      <c r="CK83" s="168"/>
      <c r="CL83" s="168"/>
      <c r="CM83" s="168"/>
      <c r="CN83" s="10" t="s">
        <v>11</v>
      </c>
      <c r="CP83" s="172"/>
      <c r="CR83" s="168">
        <f>IF(CJ83="","",AQ83+CJ83)</f>
        <v>0</v>
      </c>
      <c r="CS83" s="168"/>
      <c r="CT83" s="168"/>
      <c r="CU83" s="168"/>
      <c r="CV83" s="10" t="s">
        <v>11</v>
      </c>
    </row>
    <row r="84" spans="1:100" ht="6" hidden="1" customHeight="1">
      <c r="A84" s="172"/>
      <c r="B84" s="7"/>
      <c r="C84" s="13"/>
      <c r="F84" s="14"/>
      <c r="G84" s="14"/>
      <c r="H84" s="14"/>
      <c r="I84" s="14"/>
      <c r="J84" s="10"/>
      <c r="K84" s="10"/>
      <c r="L84" s="10"/>
      <c r="M84" s="10"/>
      <c r="N84" s="10"/>
      <c r="O84" s="10"/>
      <c r="P84" s="10"/>
      <c r="Q84" s="10"/>
      <c r="R84" s="10"/>
      <c r="S84" s="172"/>
      <c r="U84" s="20"/>
      <c r="V84" s="20"/>
      <c r="W84" s="10"/>
      <c r="X84" s="10"/>
      <c r="Y84" s="170"/>
      <c r="Z84" s="10"/>
      <c r="AA84" s="10"/>
      <c r="AB84" s="25"/>
      <c r="AC84" s="25"/>
      <c r="AD84" s="25"/>
      <c r="AE84" s="10"/>
      <c r="AG84" s="170"/>
      <c r="AI84" s="26"/>
      <c r="AJ84" s="26"/>
      <c r="AK84" s="26"/>
      <c r="AL84" s="26"/>
      <c r="AM84" s="10"/>
      <c r="AO84" s="172"/>
      <c r="AQ84" s="26"/>
      <c r="AR84" s="26"/>
      <c r="AS84" s="26"/>
      <c r="AT84" s="26"/>
      <c r="AU84" s="10"/>
      <c r="AV84" s="10"/>
      <c r="AW84" s="170"/>
      <c r="AX84" s="10"/>
      <c r="AY84" s="14"/>
      <c r="AZ84" s="14"/>
      <c r="BA84" s="14"/>
      <c r="BB84" s="14"/>
      <c r="BC84" s="10"/>
      <c r="BD84" s="10"/>
      <c r="BE84" s="29"/>
      <c r="BF84" s="10"/>
      <c r="BG84" s="29"/>
      <c r="BH84" s="29"/>
      <c r="BI84" s="29"/>
      <c r="BJ84" s="170"/>
      <c r="BK84" s="29"/>
      <c r="BL84" s="14"/>
      <c r="BM84" s="14"/>
      <c r="BN84" s="14"/>
      <c r="BO84" s="14"/>
      <c r="BP84" s="10"/>
      <c r="BQ84" s="29"/>
      <c r="BR84" s="170"/>
      <c r="BS84" s="29"/>
      <c r="BT84" s="14"/>
      <c r="BU84" s="14"/>
      <c r="BV84" s="14"/>
      <c r="BW84" s="14"/>
      <c r="BX84" s="10"/>
      <c r="BZ84" s="170"/>
      <c r="CA84" s="29"/>
      <c r="CB84" s="14"/>
      <c r="CC84" s="14"/>
      <c r="CD84" s="14"/>
      <c r="CE84" s="14"/>
      <c r="CF84" s="10"/>
      <c r="CH84" s="172"/>
      <c r="CJ84" s="26"/>
      <c r="CK84" s="26"/>
      <c r="CL84" s="26"/>
      <c r="CM84" s="26"/>
      <c r="CN84" s="10"/>
      <c r="CP84" s="172"/>
      <c r="CR84" s="26"/>
      <c r="CS84" s="26"/>
      <c r="CT84" s="26"/>
      <c r="CU84" s="26"/>
      <c r="CV84" s="10"/>
    </row>
    <row r="85" spans="1:100" ht="20.100000000000001" hidden="1" customHeight="1">
      <c r="A85" s="172"/>
      <c r="B85" s="7"/>
      <c r="C85" s="13"/>
      <c r="F85" s="14"/>
      <c r="G85" s="14"/>
      <c r="H85" s="14"/>
      <c r="I85" s="14"/>
      <c r="J85" s="10"/>
      <c r="K85" s="10"/>
      <c r="L85" s="10"/>
      <c r="M85" s="10"/>
      <c r="N85" s="10"/>
      <c r="O85" s="10"/>
      <c r="P85" s="10"/>
      <c r="Q85" s="10"/>
      <c r="R85" s="10"/>
      <c r="S85" s="172"/>
      <c r="U85" s="20"/>
      <c r="V85" s="20"/>
      <c r="W85" s="10"/>
      <c r="X85" s="10"/>
      <c r="Y85" s="170"/>
      <c r="Z85" s="10"/>
      <c r="AA85" s="10" t="s">
        <v>143</v>
      </c>
      <c r="AB85" s="174" t="str">
        <f>IF(U81="","",$W$11)</f>
        <v/>
      </c>
      <c r="AC85" s="174"/>
      <c r="AD85" s="174"/>
      <c r="AE85" s="10" t="s">
        <v>139</v>
      </c>
      <c r="AG85" s="170"/>
      <c r="AI85" s="168">
        <f>IF(AB85="",0,MAX(ROUNDDOWN((F81-$AQ$9)*AB85/100,-2),0,0))</f>
        <v>0</v>
      </c>
      <c r="AJ85" s="168"/>
      <c r="AK85" s="168"/>
      <c r="AL85" s="168"/>
      <c r="AM85" s="10" t="s">
        <v>11</v>
      </c>
      <c r="AO85" s="172"/>
      <c r="AQ85" s="168">
        <f>IF(U81="",0,IF($BA$11&lt;=AI85,$BA$11-CJ85,IF(AI85&lt;$BA$11,MIN(AI85,$BA$11-CJ85),0)))</f>
        <v>0</v>
      </c>
      <c r="AR85" s="168"/>
      <c r="AS85" s="168"/>
      <c r="AT85" s="168"/>
      <c r="AU85" s="10" t="s">
        <v>11</v>
      </c>
      <c r="AV85" s="10"/>
      <c r="AW85" s="170"/>
      <c r="AX85" s="10"/>
      <c r="AY85" s="167" t="str">
        <f>IF(U81="","",$W$19)</f>
        <v/>
      </c>
      <c r="AZ85" s="167"/>
      <c r="BA85" s="167"/>
      <c r="BB85" s="167"/>
      <c r="BC85" s="10" t="s">
        <v>11</v>
      </c>
      <c r="BD85" s="10"/>
      <c r="BE85" s="29"/>
      <c r="BF85" s="10"/>
      <c r="BG85" s="29"/>
      <c r="BH85" s="29"/>
      <c r="BI85" s="29"/>
      <c r="BJ85" s="170"/>
      <c r="BK85" s="29"/>
      <c r="BL85" s="167">
        <f>IF(AY85="",0,IF(U81&lt;6,ROUNDDOWN(AY85*(1-$BG$29)*0.5,-2),0))</f>
        <v>0</v>
      </c>
      <c r="BM85" s="167"/>
      <c r="BN85" s="167"/>
      <c r="BO85" s="167"/>
      <c r="BP85" s="10" t="s">
        <v>11</v>
      </c>
      <c r="BQ85" s="29"/>
      <c r="BR85" s="170"/>
      <c r="BS85" s="29"/>
      <c r="BT85" s="167">
        <f>IF(AY85="",0,IF(AND($U$81&gt;=6,$U$81&lt;18),ROUNDDOWN(AY85*(1-$BG$29)*0.8,-2),0))</f>
        <v>0</v>
      </c>
      <c r="BU85" s="167"/>
      <c r="BV85" s="167"/>
      <c r="BW85" s="167"/>
      <c r="BX85" s="10" t="s">
        <v>11</v>
      </c>
      <c r="BZ85" s="170"/>
      <c r="CA85" s="29"/>
      <c r="CB85" s="167">
        <f>IF(BT85=0,0,AY85-BT85)</f>
        <v>0</v>
      </c>
      <c r="CC85" s="167"/>
      <c r="CD85" s="167"/>
      <c r="CE85" s="167"/>
      <c r="CF85" s="10" t="s">
        <v>11</v>
      </c>
      <c r="CH85" s="172"/>
      <c r="CJ85" s="168">
        <f>IF($U$81="",0,IF($U$81&lt;6,BL85,IF(AND($U$81&gt;=6,$U$81&lt;18),BT85,ROUNDDOWN(AY85*(1-$BG$29),-2))))</f>
        <v>0</v>
      </c>
      <c r="CK85" s="168"/>
      <c r="CL85" s="168"/>
      <c r="CM85" s="168"/>
      <c r="CN85" s="10" t="s">
        <v>11</v>
      </c>
      <c r="CP85" s="172"/>
      <c r="CR85" s="168">
        <f>IF(CJ85="","",AQ85+CJ85)</f>
        <v>0</v>
      </c>
      <c r="CS85" s="168"/>
      <c r="CT85" s="168"/>
      <c r="CU85" s="168"/>
      <c r="CV85" s="10" t="s">
        <v>11</v>
      </c>
    </row>
    <row r="86" spans="1:100" ht="6" hidden="1" customHeight="1">
      <c r="A86" s="172"/>
      <c r="B86" s="7"/>
      <c r="C86" s="13"/>
      <c r="F86" s="14"/>
      <c r="G86" s="14"/>
      <c r="H86" s="14"/>
      <c r="I86" s="14"/>
      <c r="J86" s="10"/>
      <c r="K86" s="10"/>
      <c r="L86" s="10"/>
      <c r="M86" s="10"/>
      <c r="N86" s="10"/>
      <c r="O86" s="10"/>
      <c r="P86" s="10"/>
      <c r="Q86" s="10"/>
      <c r="R86" s="10"/>
      <c r="S86" s="172"/>
      <c r="U86" s="20"/>
      <c r="V86" s="20"/>
      <c r="W86" s="10"/>
      <c r="X86" s="10"/>
      <c r="Y86" s="170"/>
      <c r="Z86" s="10"/>
      <c r="AA86" s="10"/>
      <c r="AB86" s="25"/>
      <c r="AC86" s="25"/>
      <c r="AD86" s="25"/>
      <c r="AE86" s="10"/>
      <c r="AG86" s="170"/>
      <c r="AI86" s="26"/>
      <c r="AJ86" s="26"/>
      <c r="AK86" s="26"/>
      <c r="AL86" s="26"/>
      <c r="AM86" s="10"/>
      <c r="AO86" s="172"/>
      <c r="AQ86" s="26"/>
      <c r="AR86" s="26"/>
      <c r="AS86" s="26"/>
      <c r="AT86" s="26"/>
      <c r="AU86" s="10"/>
      <c r="AV86" s="10"/>
      <c r="AW86" s="170"/>
      <c r="AX86" s="10"/>
      <c r="AY86" s="14"/>
      <c r="AZ86" s="14"/>
      <c r="BA86" s="14"/>
      <c r="BB86" s="14"/>
      <c r="BC86" s="10"/>
      <c r="BD86" s="10"/>
      <c r="BE86" s="29"/>
      <c r="BF86" s="10"/>
      <c r="BG86" s="29"/>
      <c r="BH86" s="29"/>
      <c r="BI86" s="29"/>
      <c r="BJ86" s="170"/>
      <c r="BK86" s="29"/>
      <c r="BL86" s="14"/>
      <c r="BM86" s="14"/>
      <c r="BN86" s="14"/>
      <c r="BO86" s="14"/>
      <c r="BP86" s="10"/>
      <c r="BQ86" s="29"/>
      <c r="BR86" s="170"/>
      <c r="BS86" s="29"/>
      <c r="BT86" s="14"/>
      <c r="BU86" s="14"/>
      <c r="BV86" s="14"/>
      <c r="BW86" s="14"/>
      <c r="BX86" s="10"/>
      <c r="BZ86" s="170"/>
      <c r="CA86" s="29"/>
      <c r="CB86" s="14"/>
      <c r="CC86" s="14"/>
      <c r="CD86" s="14"/>
      <c r="CE86" s="14"/>
      <c r="CF86" s="10"/>
      <c r="CH86" s="172"/>
      <c r="CJ86" s="26"/>
      <c r="CK86" s="26"/>
      <c r="CL86" s="26"/>
      <c r="CM86" s="26"/>
      <c r="CN86" s="10"/>
      <c r="CP86" s="172"/>
      <c r="CR86" s="26"/>
      <c r="CS86" s="26"/>
      <c r="CT86" s="26"/>
      <c r="CU86" s="26"/>
      <c r="CV86" s="10"/>
    </row>
    <row r="87" spans="1:100" ht="20.100000000000001" hidden="1" customHeight="1">
      <c r="A87" s="172"/>
      <c r="B87" s="7"/>
      <c r="C87" s="13"/>
      <c r="F87" s="14"/>
      <c r="G87" s="14"/>
      <c r="H87" s="14"/>
      <c r="I87" s="14"/>
      <c r="J87" s="10"/>
      <c r="K87" s="10"/>
      <c r="L87" s="10"/>
      <c r="M87" s="10"/>
      <c r="N87" s="10"/>
      <c r="O87" s="10"/>
      <c r="P87" s="10"/>
      <c r="Q87" s="10"/>
      <c r="R87" s="10"/>
      <c r="S87" s="172"/>
      <c r="U87" s="20"/>
      <c r="V87" s="20"/>
      <c r="W87" s="10"/>
      <c r="X87" s="10"/>
      <c r="Y87" s="170"/>
      <c r="Z87" s="10"/>
      <c r="AA87" s="10" t="s">
        <v>145</v>
      </c>
      <c r="AB87" s="174" t="str">
        <f>IF(U81="","",IF(AND(U81&gt;=40,U81&lt;65),$W$13,""))</f>
        <v/>
      </c>
      <c r="AC87" s="174"/>
      <c r="AD87" s="174"/>
      <c r="AE87" s="10" t="s">
        <v>139</v>
      </c>
      <c r="AG87" s="170"/>
      <c r="AI87" s="168">
        <f>IF(AB87="",0,MAX(ROUNDDOWN((F81-$AQ$9)*AB87/100,-2),0,0))</f>
        <v>0</v>
      </c>
      <c r="AJ87" s="168"/>
      <c r="AK87" s="168"/>
      <c r="AL87" s="168"/>
      <c r="AM87" s="10" t="s">
        <v>11</v>
      </c>
      <c r="AO87" s="172"/>
      <c r="AQ87" s="168">
        <f>IF(U81="",0,IF($BA$13&lt;=AI87,$BA$13-CJ87,IF(AI87&lt;$BA$13,MIN(AI87,$BA$13-CJ87),0)))</f>
        <v>0</v>
      </c>
      <c r="AR87" s="168"/>
      <c r="AS87" s="168"/>
      <c r="AT87" s="168"/>
      <c r="AU87" s="10" t="s">
        <v>11</v>
      </c>
      <c r="AV87" s="10"/>
      <c r="AW87" s="170"/>
      <c r="AX87" s="10"/>
      <c r="AY87" s="167" t="str">
        <f>IF(U81="","",IF(AND(U81&gt;=40,U81&lt;65),$W$21,0))</f>
        <v/>
      </c>
      <c r="AZ87" s="167"/>
      <c r="BA87" s="167"/>
      <c r="BB87" s="167"/>
      <c r="BC87" s="10" t="s">
        <v>11</v>
      </c>
      <c r="BD87" s="10"/>
      <c r="BE87" s="29"/>
      <c r="BF87" s="10"/>
      <c r="BG87" s="29"/>
      <c r="BH87" s="29"/>
      <c r="BI87" s="29"/>
      <c r="BJ87" s="170"/>
      <c r="BK87" s="29"/>
      <c r="BL87" s="14"/>
      <c r="BM87" s="14"/>
      <c r="BN87" s="14"/>
      <c r="BO87" s="14"/>
      <c r="BP87" s="10"/>
      <c r="BQ87" s="29"/>
      <c r="BR87" s="170"/>
      <c r="BS87" s="29"/>
      <c r="BT87" s="14"/>
      <c r="BU87" s="14"/>
      <c r="BV87" s="14"/>
      <c r="BW87" s="14"/>
      <c r="BX87" s="10"/>
      <c r="BZ87" s="170"/>
      <c r="CA87" s="29"/>
      <c r="CB87" s="14"/>
      <c r="CC87" s="14"/>
      <c r="CD87" s="14"/>
      <c r="CE87" s="14"/>
      <c r="CF87" s="10"/>
      <c r="CH87" s="172"/>
      <c r="CJ87" s="168">
        <f>IF($U$81="",0,ROUNDDOWN(AY87*(1-$BG$29),-2))</f>
        <v>0</v>
      </c>
      <c r="CK87" s="168"/>
      <c r="CL87" s="168"/>
      <c r="CM87" s="168"/>
      <c r="CN87" s="10" t="s">
        <v>11</v>
      </c>
      <c r="CP87" s="172"/>
      <c r="CR87" s="168">
        <f>IF(CJ87="","",AQ87+CJ87)</f>
        <v>0</v>
      </c>
      <c r="CS87" s="168"/>
      <c r="CT87" s="168"/>
      <c r="CU87" s="168"/>
      <c r="CV87" s="10" t="s">
        <v>11</v>
      </c>
    </row>
    <row r="88" spans="1:100" ht="6" hidden="1" customHeight="1">
      <c r="A88" s="172"/>
      <c r="B88" s="7"/>
      <c r="C88" s="13"/>
      <c r="F88" s="14"/>
      <c r="G88" s="14"/>
      <c r="H88" s="14"/>
      <c r="I88" s="14"/>
      <c r="J88" s="10"/>
      <c r="K88" s="10"/>
      <c r="L88" s="10"/>
      <c r="M88" s="10"/>
      <c r="N88" s="10"/>
      <c r="O88" s="10"/>
      <c r="P88" s="10"/>
      <c r="Q88" s="10"/>
      <c r="R88" s="10"/>
      <c r="S88" s="172"/>
      <c r="U88" s="20"/>
      <c r="V88" s="20"/>
      <c r="W88" s="10"/>
      <c r="X88" s="10"/>
      <c r="Y88" s="170"/>
      <c r="Z88" s="10"/>
      <c r="AA88" s="10"/>
      <c r="AB88" s="25"/>
      <c r="AC88" s="25"/>
      <c r="AD88" s="25"/>
      <c r="AE88" s="10"/>
      <c r="AG88" s="170"/>
      <c r="AI88" s="15"/>
      <c r="AJ88" s="15"/>
      <c r="AK88" s="15"/>
      <c r="AL88" s="15"/>
      <c r="AM88" s="10"/>
      <c r="AO88" s="172"/>
      <c r="AQ88" s="15"/>
      <c r="AR88" s="15"/>
      <c r="AS88" s="15"/>
      <c r="AT88" s="15"/>
      <c r="AU88" s="10"/>
      <c r="AV88" s="10"/>
      <c r="AW88" s="170"/>
      <c r="AX88" s="10"/>
      <c r="AY88" s="14"/>
      <c r="AZ88" s="14"/>
      <c r="BA88" s="14"/>
      <c r="BB88" s="14"/>
      <c r="BC88" s="10"/>
      <c r="BD88" s="10"/>
      <c r="BE88" s="29"/>
      <c r="BF88" s="10"/>
      <c r="BG88" s="29"/>
      <c r="BH88" s="29"/>
      <c r="BI88" s="29"/>
      <c r="BJ88" s="170"/>
      <c r="BK88" s="29"/>
      <c r="BL88" s="14"/>
      <c r="BM88" s="14"/>
      <c r="BN88" s="14"/>
      <c r="BO88" s="14"/>
      <c r="BP88" s="10"/>
      <c r="BQ88" s="29"/>
      <c r="BR88" s="170"/>
      <c r="BS88" s="29"/>
      <c r="BT88" s="14"/>
      <c r="BU88" s="14"/>
      <c r="BV88" s="14"/>
      <c r="BW88" s="14"/>
      <c r="BX88" s="10"/>
      <c r="BZ88" s="170"/>
      <c r="CA88" s="29"/>
      <c r="CB88" s="14"/>
      <c r="CC88" s="14"/>
      <c r="CD88" s="14"/>
      <c r="CE88" s="14"/>
      <c r="CF88" s="10"/>
      <c r="CH88" s="172"/>
      <c r="CJ88" s="15"/>
      <c r="CK88" s="15"/>
      <c r="CL88" s="15"/>
      <c r="CM88" s="15"/>
      <c r="CN88" s="10"/>
      <c r="CP88" s="172"/>
      <c r="CR88" s="15"/>
      <c r="CS88" s="15"/>
      <c r="CT88" s="15"/>
      <c r="CU88" s="15"/>
      <c r="CV88" s="10"/>
    </row>
    <row r="89" spans="1:100" ht="20.100000000000001" hidden="1" customHeight="1">
      <c r="A89" s="172"/>
      <c r="B89" s="7"/>
      <c r="C89" s="13"/>
      <c r="F89" s="14"/>
      <c r="G89" s="14"/>
      <c r="H89" s="14"/>
      <c r="I89" s="14"/>
      <c r="J89" s="10"/>
      <c r="K89" s="10"/>
      <c r="L89" s="10"/>
      <c r="M89" s="10"/>
      <c r="N89" s="10"/>
      <c r="O89" s="10"/>
      <c r="P89" s="10"/>
      <c r="Q89" s="10"/>
      <c r="R89" s="10"/>
      <c r="S89" s="172"/>
      <c r="U89" s="20"/>
      <c r="V89" s="20"/>
      <c r="W89" s="10"/>
      <c r="X89" s="10"/>
      <c r="Y89" s="170"/>
      <c r="Z89" s="10"/>
      <c r="AA89" s="10" t="s">
        <v>34</v>
      </c>
      <c r="AB89" s="174" t="str">
        <f>IF(U81="","",IF(AND(U81&gt;=0,U81&lt;18),"",$W$15))</f>
        <v/>
      </c>
      <c r="AC89" s="174"/>
      <c r="AD89" s="174"/>
      <c r="AE89" s="10" t="s">
        <v>139</v>
      </c>
      <c r="AG89" s="170"/>
      <c r="AI89" s="168">
        <f>IF(AB89="",0,MAX(ROUNDDOWN((F81-$AQ$9)*AB89/100,-2),0,0))</f>
        <v>0</v>
      </c>
      <c r="AJ89" s="168"/>
      <c r="AK89" s="168"/>
      <c r="AL89" s="168"/>
      <c r="AM89" s="10" t="s">
        <v>11</v>
      </c>
      <c r="AO89" s="172"/>
      <c r="AQ89" s="168">
        <f>IF(U81="",0,IF($BA$13&lt;=AI89,$BA$13-CJ89,IF(AI89&lt;$BA$13,MIN(AI89,$BA$13-CJ89),0)))</f>
        <v>0</v>
      </c>
      <c r="AR89" s="168"/>
      <c r="AS89" s="168"/>
      <c r="AT89" s="168"/>
      <c r="AU89" s="10" t="s">
        <v>11</v>
      </c>
      <c r="AV89" s="10"/>
      <c r="AW89" s="170"/>
      <c r="AX89" s="10"/>
      <c r="AY89" s="167" t="str">
        <f>IF(U81="","",IF($U$81&gt;=18,$W$23,0))</f>
        <v/>
      </c>
      <c r="AZ89" s="167"/>
      <c r="BA89" s="167"/>
      <c r="BB89" s="167"/>
      <c r="BC89" s="10" t="s">
        <v>11</v>
      </c>
      <c r="BD89" s="10"/>
      <c r="BE89" s="29"/>
      <c r="BF89" s="10"/>
      <c r="BG89" s="29"/>
      <c r="BH89" s="29"/>
      <c r="BI89" s="29"/>
      <c r="BJ89" s="170"/>
      <c r="BK89" s="29"/>
      <c r="BL89" s="14"/>
      <c r="BM89" s="14"/>
      <c r="BN89" s="14"/>
      <c r="BO89" s="14"/>
      <c r="BP89" s="10"/>
      <c r="BQ89" s="29"/>
      <c r="BR89" s="170"/>
      <c r="BS89" s="29"/>
      <c r="BT89" s="14"/>
      <c r="BU89" s="14"/>
      <c r="BV89" s="14"/>
      <c r="BW89" s="14"/>
      <c r="BX89" s="10"/>
      <c r="BZ89" s="170"/>
      <c r="CA89" s="29"/>
      <c r="CB89" s="14"/>
      <c r="CC89" s="14"/>
      <c r="CD89" s="14"/>
      <c r="CE89" s="14"/>
      <c r="CF89" s="10"/>
      <c r="CH89" s="172"/>
      <c r="CJ89" s="168">
        <f>IF($U$81="",0,ROUNDDOWN((AY89+AY91)*(1-$BG$29),-2))</f>
        <v>0</v>
      </c>
      <c r="CK89" s="168"/>
      <c r="CL89" s="168"/>
      <c r="CM89" s="168"/>
      <c r="CN89" s="10" t="s">
        <v>11</v>
      </c>
      <c r="CP89" s="172"/>
      <c r="CR89" s="168">
        <f>IF(CJ89="","",AQ89+CJ89)</f>
        <v>0</v>
      </c>
      <c r="CS89" s="168"/>
      <c r="CT89" s="168"/>
      <c r="CU89" s="168"/>
      <c r="CV89" s="10" t="s">
        <v>11</v>
      </c>
    </row>
    <row r="90" spans="1:100" ht="6" hidden="1" customHeight="1">
      <c r="A90" s="172"/>
      <c r="B90" s="7"/>
      <c r="C90" s="13"/>
      <c r="F90" s="14"/>
      <c r="G90" s="14"/>
      <c r="H90" s="14"/>
      <c r="I90" s="14"/>
      <c r="J90" s="10"/>
      <c r="K90" s="10"/>
      <c r="L90" s="10"/>
      <c r="M90" s="10"/>
      <c r="N90" s="10"/>
      <c r="O90" s="10"/>
      <c r="P90" s="10"/>
      <c r="Q90" s="10"/>
      <c r="R90" s="10"/>
      <c r="S90" s="172"/>
      <c r="U90" s="20"/>
      <c r="V90" s="20"/>
      <c r="W90" s="10"/>
      <c r="X90" s="10"/>
      <c r="Y90" s="170"/>
      <c r="Z90" s="10"/>
      <c r="AA90" s="10"/>
      <c r="AB90" s="25"/>
      <c r="AC90" s="25"/>
      <c r="AD90" s="25"/>
      <c r="AE90" s="10"/>
      <c r="AG90" s="170"/>
      <c r="AI90" s="15"/>
      <c r="AJ90" s="15"/>
      <c r="AK90" s="15"/>
      <c r="AL90" s="15"/>
      <c r="AM90" s="10"/>
      <c r="AO90" s="172"/>
      <c r="AQ90" s="15"/>
      <c r="AR90" s="15"/>
      <c r="AS90" s="15"/>
      <c r="AT90" s="15"/>
      <c r="AU90" s="10"/>
      <c r="AV90" s="10"/>
      <c r="AW90" s="170"/>
      <c r="AX90" s="10"/>
      <c r="AY90" s="14"/>
      <c r="AZ90" s="14"/>
      <c r="BA90" s="14"/>
      <c r="BB90" s="14"/>
      <c r="BC90" s="10"/>
      <c r="BD90" s="10"/>
      <c r="BE90" s="29"/>
      <c r="BF90" s="10"/>
      <c r="BG90" s="29"/>
      <c r="BH90" s="29"/>
      <c r="BI90" s="29"/>
      <c r="BJ90" s="170"/>
      <c r="BK90" s="29"/>
      <c r="BL90" s="14"/>
      <c r="BM90" s="14"/>
      <c r="BN90" s="14"/>
      <c r="BO90" s="14"/>
      <c r="BP90" s="10"/>
      <c r="BQ90" s="29"/>
      <c r="BR90" s="170"/>
      <c r="BS90" s="29"/>
      <c r="BT90" s="14"/>
      <c r="BU90" s="14"/>
      <c r="BV90" s="14"/>
      <c r="BW90" s="14"/>
      <c r="BX90" s="10"/>
      <c r="BZ90" s="170"/>
      <c r="CA90" s="29"/>
      <c r="CB90" s="14"/>
      <c r="CC90" s="14"/>
      <c r="CD90" s="14"/>
      <c r="CE90" s="14"/>
      <c r="CF90" s="10"/>
      <c r="CH90" s="172"/>
      <c r="CJ90" s="15"/>
      <c r="CK90" s="15"/>
      <c r="CL90" s="15"/>
      <c r="CM90" s="15"/>
      <c r="CN90" s="10"/>
      <c r="CP90" s="172"/>
      <c r="CR90" s="15"/>
      <c r="CS90" s="15"/>
      <c r="CT90" s="15"/>
      <c r="CU90" s="15"/>
      <c r="CV90" s="10"/>
    </row>
    <row r="91" spans="1:100" ht="20.100000000000001" hidden="1" customHeight="1">
      <c r="A91" s="172"/>
      <c r="B91" s="7"/>
      <c r="C91" s="13"/>
      <c r="F91" s="14"/>
      <c r="G91" s="14"/>
      <c r="H91" s="14"/>
      <c r="I91" s="14"/>
      <c r="J91" s="10"/>
      <c r="K91" s="10"/>
      <c r="L91" s="10"/>
      <c r="M91" s="10"/>
      <c r="N91" s="10"/>
      <c r="O91" s="10"/>
      <c r="P91" s="10"/>
      <c r="Q91" s="10"/>
      <c r="R91" s="10"/>
      <c r="S91" s="172"/>
      <c r="U91" s="20"/>
      <c r="V91" s="20"/>
      <c r="W91" s="10"/>
      <c r="X91" s="10"/>
      <c r="Y91" s="170"/>
      <c r="Z91" s="10"/>
      <c r="AA91" s="10" t="s">
        <v>167</v>
      </c>
      <c r="AB91" s="25"/>
      <c r="AC91" s="25"/>
      <c r="AD91" s="25"/>
      <c r="AE91" s="10"/>
      <c r="AG91" s="170"/>
      <c r="AI91" s="15"/>
      <c r="AJ91" s="15"/>
      <c r="AK91" s="15"/>
      <c r="AL91" s="15"/>
      <c r="AM91" s="10"/>
      <c r="AO91" s="172"/>
      <c r="AQ91" s="15"/>
      <c r="AR91" s="15"/>
      <c r="AS91" s="15"/>
      <c r="AT91" s="15"/>
      <c r="AU91" s="10"/>
      <c r="AV91" s="10"/>
      <c r="AW91" s="170"/>
      <c r="AX91" s="10"/>
      <c r="AY91" s="167" t="str">
        <f>IF(U81="","",IF($U$81&gt;=18,$W$25,0))</f>
        <v/>
      </c>
      <c r="AZ91" s="167"/>
      <c r="BA91" s="167"/>
      <c r="BB91" s="167"/>
      <c r="BC91" s="10" t="s">
        <v>11</v>
      </c>
      <c r="BD91" s="10"/>
      <c r="BE91" s="29"/>
      <c r="BF91" s="10"/>
      <c r="BG91" s="29"/>
      <c r="BH91" s="29"/>
      <c r="BI91" s="29"/>
      <c r="BJ91" s="170"/>
      <c r="BK91" s="29"/>
      <c r="BL91" s="14"/>
      <c r="BM91" s="14"/>
      <c r="BN91" s="14"/>
      <c r="BO91" s="14"/>
      <c r="BP91" s="10"/>
      <c r="BQ91" s="29"/>
      <c r="BR91" s="170"/>
      <c r="BS91" s="29"/>
      <c r="BT91" s="14"/>
      <c r="BU91" s="14"/>
      <c r="BV91" s="14"/>
      <c r="BW91" s="14"/>
      <c r="BX91" s="10"/>
      <c r="BZ91" s="170"/>
      <c r="CA91" s="29"/>
      <c r="CB91" s="14"/>
      <c r="CC91" s="14"/>
      <c r="CD91" s="14"/>
      <c r="CE91" s="14"/>
      <c r="CF91" s="10"/>
      <c r="CH91" s="172"/>
      <c r="CJ91" s="14"/>
      <c r="CK91" s="14"/>
      <c r="CL91" s="14"/>
      <c r="CM91" s="14"/>
      <c r="CN91" s="10"/>
      <c r="CP91" s="172"/>
      <c r="CR91" s="14"/>
      <c r="CS91" s="14"/>
      <c r="CT91" s="14"/>
      <c r="CU91" s="14"/>
      <c r="CV91" s="10"/>
    </row>
    <row r="92" spans="1:100" ht="6" customHeight="1">
      <c r="A92" s="172"/>
      <c r="B92" s="7"/>
      <c r="C92" s="11"/>
      <c r="D92" s="11"/>
      <c r="E92" s="11"/>
      <c r="F92" s="11"/>
      <c r="G92" s="11"/>
      <c r="H92" s="11"/>
      <c r="I92" s="11"/>
      <c r="J92" s="11"/>
      <c r="K92" s="21"/>
      <c r="L92" s="21"/>
      <c r="M92" s="21"/>
      <c r="N92" s="21"/>
      <c r="O92" s="21"/>
      <c r="P92" s="21"/>
      <c r="Q92" s="21"/>
      <c r="R92" s="21"/>
      <c r="S92" s="172"/>
      <c r="U92" s="11"/>
      <c r="V92" s="11"/>
      <c r="W92" s="11"/>
      <c r="Y92" s="170"/>
      <c r="AA92" s="11"/>
      <c r="AB92" s="11"/>
      <c r="AC92" s="11"/>
      <c r="AD92" s="11"/>
      <c r="AE92" s="11"/>
      <c r="AG92" s="170"/>
      <c r="AI92" s="11"/>
      <c r="AJ92" s="11"/>
      <c r="AK92" s="11"/>
      <c r="AL92" s="11"/>
      <c r="AM92" s="11"/>
      <c r="AO92" s="172"/>
      <c r="AQ92" s="27"/>
      <c r="AR92" s="27"/>
      <c r="AS92" s="27"/>
      <c r="AT92" s="27"/>
      <c r="AU92" s="11"/>
      <c r="AW92" s="170"/>
      <c r="AY92" s="27"/>
      <c r="AZ92" s="27"/>
      <c r="BA92" s="27"/>
      <c r="BB92" s="27"/>
      <c r="BC92" s="11"/>
      <c r="BE92" s="29"/>
      <c r="BG92" s="29"/>
      <c r="BH92" s="29"/>
      <c r="BI92" s="29"/>
      <c r="BJ92" s="170"/>
      <c r="BK92" s="29"/>
      <c r="BL92" s="27"/>
      <c r="BM92" s="27"/>
      <c r="BN92" s="27"/>
      <c r="BO92" s="27"/>
      <c r="BP92" s="11"/>
      <c r="BQ92" s="29"/>
      <c r="BR92" s="170"/>
      <c r="BS92" s="29"/>
      <c r="BT92" s="27"/>
      <c r="BU92" s="27"/>
      <c r="BV92" s="27"/>
      <c r="BW92" s="27"/>
      <c r="BX92" s="11"/>
      <c r="BZ92" s="170"/>
      <c r="CA92" s="29"/>
      <c r="CB92" s="27"/>
      <c r="CC92" s="27"/>
      <c r="CD92" s="27"/>
      <c r="CE92" s="27"/>
      <c r="CF92" s="11"/>
      <c r="CH92" s="172"/>
      <c r="CJ92" s="27"/>
      <c r="CK92" s="27"/>
      <c r="CL92" s="27"/>
      <c r="CM92" s="27"/>
      <c r="CN92" s="11"/>
      <c r="CP92" s="172"/>
      <c r="CR92" s="27"/>
      <c r="CS92" s="27"/>
      <c r="CT92" s="27"/>
      <c r="CU92" s="27"/>
      <c r="CV92" s="11"/>
    </row>
    <row r="93" spans="1:100" ht="6" customHeight="1">
      <c r="A93" s="172"/>
      <c r="B93" s="7"/>
      <c r="C93" s="12"/>
      <c r="D93" s="12"/>
      <c r="E93" s="12"/>
      <c r="F93" s="12"/>
      <c r="G93" s="12"/>
      <c r="H93" s="12"/>
      <c r="I93" s="12"/>
      <c r="J93" s="12"/>
      <c r="K93" s="21"/>
      <c r="L93" s="21"/>
      <c r="M93" s="21"/>
      <c r="N93" s="21"/>
      <c r="O93" s="21"/>
      <c r="P93" s="21"/>
      <c r="Q93" s="21"/>
      <c r="R93" s="21"/>
      <c r="S93" s="172"/>
      <c r="U93" s="12"/>
      <c r="V93" s="12"/>
      <c r="W93" s="12"/>
      <c r="Y93" s="170"/>
      <c r="AA93" s="12"/>
      <c r="AB93" s="12"/>
      <c r="AC93" s="12"/>
      <c r="AD93" s="12"/>
      <c r="AE93" s="12"/>
      <c r="AG93" s="170"/>
      <c r="AI93" s="12"/>
      <c r="AJ93" s="12"/>
      <c r="AK93" s="12"/>
      <c r="AL93" s="12"/>
      <c r="AM93" s="12"/>
      <c r="AO93" s="172"/>
      <c r="AQ93" s="28"/>
      <c r="AR93" s="28"/>
      <c r="AS93" s="28"/>
      <c r="AT93" s="28"/>
      <c r="AU93" s="12"/>
      <c r="AW93" s="170"/>
      <c r="AY93" s="28"/>
      <c r="AZ93" s="28"/>
      <c r="BA93" s="28"/>
      <c r="BB93" s="28"/>
      <c r="BC93" s="12"/>
      <c r="BE93" s="29"/>
      <c r="BG93" s="29"/>
      <c r="BH93" s="29"/>
      <c r="BI93" s="29"/>
      <c r="BJ93" s="170"/>
      <c r="BK93" s="29"/>
      <c r="BL93" s="28"/>
      <c r="BM93" s="28"/>
      <c r="BN93" s="28"/>
      <c r="BO93" s="28"/>
      <c r="BP93" s="12"/>
      <c r="BQ93" s="29"/>
      <c r="BR93" s="170"/>
      <c r="BS93" s="29"/>
      <c r="BT93" s="28"/>
      <c r="BU93" s="28"/>
      <c r="BV93" s="28"/>
      <c r="BW93" s="28"/>
      <c r="BX93" s="12"/>
      <c r="BZ93" s="170"/>
      <c r="CA93" s="29"/>
      <c r="CB93" s="28"/>
      <c r="CC93" s="28"/>
      <c r="CD93" s="28"/>
      <c r="CE93" s="28"/>
      <c r="CF93" s="12"/>
      <c r="CH93" s="172"/>
      <c r="CJ93" s="28"/>
      <c r="CK93" s="28"/>
      <c r="CL93" s="28"/>
      <c r="CM93" s="28"/>
      <c r="CN93" s="12"/>
      <c r="CP93" s="172"/>
      <c r="CR93" s="28"/>
      <c r="CS93" s="28"/>
      <c r="CT93" s="28"/>
      <c r="CU93" s="28"/>
      <c r="CV93" s="12"/>
    </row>
    <row r="94" spans="1:100" ht="20.100000000000001" customHeight="1">
      <c r="A94" s="172"/>
      <c r="B94" s="7"/>
      <c r="C94" s="9" t="s">
        <v>30</v>
      </c>
      <c r="F94" s="192"/>
      <c r="G94" s="192"/>
      <c r="H94" s="192"/>
      <c r="I94" s="192"/>
      <c r="J94" s="10" t="s">
        <v>11</v>
      </c>
      <c r="K94" s="10"/>
      <c r="L94" s="10"/>
      <c r="M94" s="10"/>
      <c r="N94" s="10"/>
      <c r="O94" s="10"/>
      <c r="P94" s="10"/>
      <c r="Q94" s="10"/>
      <c r="R94" s="10"/>
      <c r="S94" s="172"/>
      <c r="U94" s="193"/>
      <c r="V94" s="193"/>
      <c r="W94" s="10" t="s">
        <v>14</v>
      </c>
      <c r="X94" s="10"/>
      <c r="Y94" s="170"/>
      <c r="Z94" s="10"/>
      <c r="AA94" s="10" t="s">
        <v>142</v>
      </c>
      <c r="AB94" s="174">
        <f>SUM(AB96:AD102)</f>
        <v>0</v>
      </c>
      <c r="AC94" s="174"/>
      <c r="AD94" s="174"/>
      <c r="AE94" s="10" t="s">
        <v>139</v>
      </c>
      <c r="AG94" s="170"/>
      <c r="AI94" s="168">
        <f>SUM(AI96:AL102)</f>
        <v>0</v>
      </c>
      <c r="AJ94" s="168"/>
      <c r="AK94" s="168"/>
      <c r="AL94" s="168"/>
      <c r="AM94" s="10" t="s">
        <v>11</v>
      </c>
      <c r="AO94" s="172"/>
      <c r="AQ94" s="175">
        <f>SUM(AQ96:AT102)</f>
        <v>0</v>
      </c>
      <c r="AR94" s="175"/>
      <c r="AS94" s="175"/>
      <c r="AT94" s="175"/>
      <c r="AU94" s="10" t="s">
        <v>11</v>
      </c>
      <c r="AV94" s="10"/>
      <c r="AW94" s="170"/>
      <c r="AX94" s="10"/>
      <c r="AY94" s="167">
        <f>SUM(AY96:BB104)</f>
        <v>0</v>
      </c>
      <c r="AZ94" s="167"/>
      <c r="BA94" s="167"/>
      <c r="BB94" s="167"/>
      <c r="BC94" s="10" t="s">
        <v>11</v>
      </c>
      <c r="BD94" s="10"/>
      <c r="BE94" s="29"/>
      <c r="BF94" s="10"/>
      <c r="BG94" s="29"/>
      <c r="BH94" s="29"/>
      <c r="BI94" s="29"/>
      <c r="BJ94" s="170"/>
      <c r="BK94" s="29"/>
      <c r="BL94" s="167">
        <f>SUM(BL96:BO98)</f>
        <v>0</v>
      </c>
      <c r="BM94" s="167"/>
      <c r="BN94" s="167"/>
      <c r="BO94" s="167"/>
      <c r="BP94" s="10" t="s">
        <v>11</v>
      </c>
      <c r="BQ94" s="29"/>
      <c r="BR94" s="170"/>
      <c r="BS94" s="29"/>
      <c r="BT94" s="167">
        <f>SUM(BT96:BW98)</f>
        <v>0</v>
      </c>
      <c r="BU94" s="167"/>
      <c r="BV94" s="167"/>
      <c r="BW94" s="167"/>
      <c r="BX94" s="10" t="s">
        <v>11</v>
      </c>
      <c r="BZ94" s="170"/>
      <c r="CA94" s="29"/>
      <c r="CB94" s="167">
        <f>SUM(CB96:CE98)</f>
        <v>0</v>
      </c>
      <c r="CC94" s="167"/>
      <c r="CD94" s="167"/>
      <c r="CE94" s="167"/>
      <c r="CF94" s="10" t="s">
        <v>11</v>
      </c>
      <c r="CH94" s="172"/>
      <c r="CJ94" s="175">
        <f>SUM(CJ96:CM102)</f>
        <v>0</v>
      </c>
      <c r="CK94" s="175"/>
      <c r="CL94" s="175"/>
      <c r="CM94" s="175"/>
      <c r="CN94" s="10" t="s">
        <v>11</v>
      </c>
      <c r="CP94" s="172"/>
      <c r="CR94" s="175">
        <f>SUM(CR96:CU102)</f>
        <v>0</v>
      </c>
      <c r="CS94" s="175"/>
      <c r="CT94" s="175"/>
      <c r="CU94" s="175"/>
      <c r="CV94" s="10" t="s">
        <v>11</v>
      </c>
    </row>
    <row r="95" spans="1:100" ht="6" hidden="1" customHeight="1">
      <c r="A95" s="172"/>
      <c r="B95" s="7"/>
      <c r="C95" s="13"/>
      <c r="F95" s="14"/>
      <c r="G95" s="14"/>
      <c r="H95" s="14"/>
      <c r="I95" s="14"/>
      <c r="J95" s="10"/>
      <c r="K95" s="10"/>
      <c r="L95" s="10"/>
      <c r="M95" s="10"/>
      <c r="N95" s="10"/>
      <c r="O95" s="10"/>
      <c r="P95" s="10"/>
      <c r="Q95" s="10"/>
      <c r="R95" s="10"/>
      <c r="S95" s="172"/>
      <c r="U95" s="20"/>
      <c r="V95" s="20"/>
      <c r="W95" s="10"/>
      <c r="X95" s="10"/>
      <c r="Y95" s="170"/>
      <c r="Z95" s="10"/>
      <c r="AA95" s="10"/>
      <c r="AB95" s="25"/>
      <c r="AC95" s="25"/>
      <c r="AD95" s="25"/>
      <c r="AE95" s="10"/>
      <c r="AG95" s="170"/>
      <c r="AI95" s="26"/>
      <c r="AJ95" s="26"/>
      <c r="AK95" s="26"/>
      <c r="AL95" s="26"/>
      <c r="AM95" s="10"/>
      <c r="AO95" s="172"/>
      <c r="AQ95" s="26"/>
      <c r="AR95" s="26"/>
      <c r="AS95" s="26"/>
      <c r="AT95" s="26"/>
      <c r="AU95" s="10"/>
      <c r="AV95" s="10"/>
      <c r="AW95" s="170"/>
      <c r="AX95" s="10"/>
      <c r="AY95" s="14"/>
      <c r="AZ95" s="14"/>
      <c r="BA95" s="14"/>
      <c r="BB95" s="14"/>
      <c r="BC95" s="10"/>
      <c r="BD95" s="10"/>
      <c r="BE95" s="29"/>
      <c r="BF95" s="10"/>
      <c r="BG95" s="29"/>
      <c r="BH95" s="29"/>
      <c r="BI95" s="29"/>
      <c r="BJ95" s="170"/>
      <c r="BK95" s="29"/>
      <c r="BL95" s="14"/>
      <c r="BM95" s="14"/>
      <c r="BN95" s="14"/>
      <c r="BO95" s="14"/>
      <c r="BP95" s="10"/>
      <c r="BQ95" s="29"/>
      <c r="BR95" s="170"/>
      <c r="BS95" s="29"/>
      <c r="BT95" s="14"/>
      <c r="BU95" s="14"/>
      <c r="BV95" s="14"/>
      <c r="BW95" s="14"/>
      <c r="BX95" s="10"/>
      <c r="BZ95" s="170"/>
      <c r="CA95" s="29"/>
      <c r="CB95" s="14"/>
      <c r="CC95" s="14"/>
      <c r="CD95" s="14"/>
      <c r="CE95" s="14"/>
      <c r="CF95" s="10"/>
      <c r="CH95" s="172"/>
      <c r="CJ95" s="26"/>
      <c r="CK95" s="26"/>
      <c r="CL95" s="26"/>
      <c r="CM95" s="26"/>
      <c r="CN95" s="10"/>
      <c r="CP95" s="172"/>
      <c r="CR95" s="26"/>
      <c r="CS95" s="26"/>
      <c r="CT95" s="26"/>
      <c r="CU95" s="26"/>
      <c r="CV95" s="10"/>
    </row>
    <row r="96" spans="1:100" ht="20.100000000000001" hidden="1" customHeight="1">
      <c r="A96" s="172"/>
      <c r="B96" s="7"/>
      <c r="C96" s="13"/>
      <c r="F96" s="14"/>
      <c r="G96" s="14"/>
      <c r="H96" s="14"/>
      <c r="I96" s="14"/>
      <c r="J96" s="10"/>
      <c r="K96" s="10"/>
      <c r="L96" s="10"/>
      <c r="M96" s="10"/>
      <c r="N96" s="10"/>
      <c r="O96" s="10"/>
      <c r="P96" s="10"/>
      <c r="Q96" s="10"/>
      <c r="R96" s="10"/>
      <c r="S96" s="172"/>
      <c r="U96" s="20"/>
      <c r="V96" s="20"/>
      <c r="W96" s="10"/>
      <c r="X96" s="10"/>
      <c r="Y96" s="170"/>
      <c r="Z96" s="10"/>
      <c r="AA96" s="10" t="s">
        <v>15</v>
      </c>
      <c r="AB96" s="174" t="str">
        <f>IF(U94="","",$W$9)</f>
        <v/>
      </c>
      <c r="AC96" s="174"/>
      <c r="AD96" s="174"/>
      <c r="AE96" s="10" t="s">
        <v>139</v>
      </c>
      <c r="AG96" s="170"/>
      <c r="AI96" s="168">
        <f>IF(AB96="",0,MAX(ROUNDDOWN((F94-$AQ$9)*AB96/100,-2),0,0))</f>
        <v>0</v>
      </c>
      <c r="AJ96" s="168"/>
      <c r="AK96" s="168"/>
      <c r="AL96" s="168"/>
      <c r="AM96" s="10" t="s">
        <v>11</v>
      </c>
      <c r="AO96" s="172"/>
      <c r="AQ96" s="168">
        <f>IF(U94="",0,IF($BA$9&lt;=AI96,$BA$9-CJ96,IF(AI96&lt;$BA$9,MIN(AI96,$BA$9-CJ96),0)))</f>
        <v>0</v>
      </c>
      <c r="AR96" s="168"/>
      <c r="AS96" s="168"/>
      <c r="AT96" s="168"/>
      <c r="AU96" s="10" t="s">
        <v>11</v>
      </c>
      <c r="AV96" s="10"/>
      <c r="AW96" s="170"/>
      <c r="AX96" s="10"/>
      <c r="AY96" s="167" t="str">
        <f>IF(U94="","",$W$17)</f>
        <v/>
      </c>
      <c r="AZ96" s="167"/>
      <c r="BA96" s="167"/>
      <c r="BB96" s="167"/>
      <c r="BC96" s="10" t="s">
        <v>11</v>
      </c>
      <c r="BD96" s="10"/>
      <c r="BE96" s="29"/>
      <c r="BF96" s="10"/>
      <c r="BG96" s="29"/>
      <c r="BH96" s="29"/>
      <c r="BI96" s="29"/>
      <c r="BJ96" s="170"/>
      <c r="BK96" s="29"/>
      <c r="BL96" s="167">
        <f>IF(AY96="",0,IF(U94&lt;6,ROUNDDOWN(AY96*(1-$BG$29)*0.5,-2),0))</f>
        <v>0</v>
      </c>
      <c r="BM96" s="167"/>
      <c r="BN96" s="167"/>
      <c r="BO96" s="167"/>
      <c r="BP96" s="10" t="s">
        <v>11</v>
      </c>
      <c r="BQ96" s="29"/>
      <c r="BR96" s="170"/>
      <c r="BS96" s="29"/>
      <c r="BT96" s="167">
        <f>IF(AY96="",0,IF(AND($U$94&gt;=6,$U$94&lt;18),ROUNDDOWN(AY96*(1-$BG$29)*0.8,-2),0))</f>
        <v>0</v>
      </c>
      <c r="BU96" s="167"/>
      <c r="BV96" s="167"/>
      <c r="BW96" s="167"/>
      <c r="BX96" s="10" t="s">
        <v>11</v>
      </c>
      <c r="BZ96" s="170"/>
      <c r="CA96" s="29"/>
      <c r="CB96" s="167">
        <f>IF(BT96=0,0,AY96-BT96)</f>
        <v>0</v>
      </c>
      <c r="CC96" s="167"/>
      <c r="CD96" s="167"/>
      <c r="CE96" s="167"/>
      <c r="CF96" s="10" t="s">
        <v>11</v>
      </c>
      <c r="CH96" s="172"/>
      <c r="CJ96" s="168">
        <f>IF($U$94="",0,IF($U$94&lt;6,BL96,IF(AND($U$94&gt;=6,$U$94&lt;18),BT96,ROUNDDOWN(AY96*(1-$BG$29),-2))))</f>
        <v>0</v>
      </c>
      <c r="CK96" s="168"/>
      <c r="CL96" s="168"/>
      <c r="CM96" s="168"/>
      <c r="CN96" s="10" t="s">
        <v>11</v>
      </c>
      <c r="CP96" s="172"/>
      <c r="CR96" s="168">
        <f>IF(CJ96="","",AQ96+CJ96)</f>
        <v>0</v>
      </c>
      <c r="CS96" s="168"/>
      <c r="CT96" s="168"/>
      <c r="CU96" s="168"/>
      <c r="CV96" s="10" t="s">
        <v>11</v>
      </c>
    </row>
    <row r="97" spans="1:100" ht="6" hidden="1" customHeight="1">
      <c r="A97" s="172"/>
      <c r="B97" s="7"/>
      <c r="C97" s="13"/>
      <c r="F97" s="14"/>
      <c r="G97" s="14"/>
      <c r="H97" s="14"/>
      <c r="I97" s="14"/>
      <c r="J97" s="10"/>
      <c r="K97" s="10"/>
      <c r="L97" s="10"/>
      <c r="M97" s="10"/>
      <c r="N97" s="10"/>
      <c r="O97" s="10"/>
      <c r="P97" s="10"/>
      <c r="Q97" s="10"/>
      <c r="R97" s="10"/>
      <c r="S97" s="172"/>
      <c r="U97" s="20"/>
      <c r="V97" s="20"/>
      <c r="W97" s="10"/>
      <c r="X97" s="10"/>
      <c r="Y97" s="170"/>
      <c r="Z97" s="10"/>
      <c r="AA97" s="10"/>
      <c r="AB97" s="25"/>
      <c r="AC97" s="25"/>
      <c r="AD97" s="25"/>
      <c r="AE97" s="10"/>
      <c r="AG97" s="170"/>
      <c r="AI97" s="26"/>
      <c r="AJ97" s="26"/>
      <c r="AK97" s="26"/>
      <c r="AL97" s="26"/>
      <c r="AM97" s="10"/>
      <c r="AO97" s="172"/>
      <c r="AQ97" s="26"/>
      <c r="AR97" s="26"/>
      <c r="AS97" s="26"/>
      <c r="AT97" s="26"/>
      <c r="AU97" s="10"/>
      <c r="AV97" s="10"/>
      <c r="AW97" s="170"/>
      <c r="AX97" s="10"/>
      <c r="AY97" s="14"/>
      <c r="AZ97" s="14"/>
      <c r="BA97" s="14"/>
      <c r="BB97" s="14"/>
      <c r="BC97" s="10"/>
      <c r="BD97" s="10"/>
      <c r="BE97" s="29"/>
      <c r="BF97" s="10"/>
      <c r="BG97" s="29"/>
      <c r="BH97" s="29"/>
      <c r="BI97" s="29"/>
      <c r="BJ97" s="170"/>
      <c r="BK97" s="29"/>
      <c r="BL97" s="14"/>
      <c r="BM97" s="14"/>
      <c r="BN97" s="14"/>
      <c r="BO97" s="14"/>
      <c r="BP97" s="10"/>
      <c r="BQ97" s="29"/>
      <c r="BR97" s="170"/>
      <c r="BS97" s="29"/>
      <c r="BT97" s="14"/>
      <c r="BU97" s="14"/>
      <c r="BV97" s="14"/>
      <c r="BW97" s="14"/>
      <c r="BX97" s="10"/>
      <c r="BZ97" s="170"/>
      <c r="CA97" s="29"/>
      <c r="CB97" s="14"/>
      <c r="CC97" s="14"/>
      <c r="CD97" s="14"/>
      <c r="CE97" s="14"/>
      <c r="CF97" s="10"/>
      <c r="CH97" s="172"/>
      <c r="CJ97" s="26"/>
      <c r="CK97" s="26"/>
      <c r="CL97" s="26"/>
      <c r="CM97" s="26"/>
      <c r="CN97" s="10"/>
      <c r="CP97" s="172"/>
      <c r="CR97" s="26"/>
      <c r="CS97" s="26"/>
      <c r="CT97" s="26"/>
      <c r="CU97" s="26"/>
      <c r="CV97" s="10"/>
    </row>
    <row r="98" spans="1:100" ht="20.100000000000001" hidden="1" customHeight="1">
      <c r="A98" s="172"/>
      <c r="B98" s="7"/>
      <c r="C98" s="13"/>
      <c r="F98" s="14"/>
      <c r="G98" s="14"/>
      <c r="H98" s="14"/>
      <c r="I98" s="14"/>
      <c r="J98" s="10"/>
      <c r="K98" s="10"/>
      <c r="L98" s="10"/>
      <c r="M98" s="10"/>
      <c r="N98" s="10"/>
      <c r="O98" s="10"/>
      <c r="P98" s="10"/>
      <c r="Q98" s="10"/>
      <c r="R98" s="10"/>
      <c r="S98" s="172"/>
      <c r="U98" s="20"/>
      <c r="V98" s="20"/>
      <c r="W98" s="10"/>
      <c r="X98" s="10"/>
      <c r="Y98" s="170"/>
      <c r="Z98" s="10"/>
      <c r="AA98" s="10" t="s">
        <v>143</v>
      </c>
      <c r="AB98" s="174" t="str">
        <f>IF(U94="","",$W$11)</f>
        <v/>
      </c>
      <c r="AC98" s="174"/>
      <c r="AD98" s="174"/>
      <c r="AE98" s="10" t="s">
        <v>139</v>
      </c>
      <c r="AG98" s="170"/>
      <c r="AI98" s="168">
        <f>IF(AB98="",0,MAX(ROUNDDOWN((F94-$AQ$9)*AB98/100,-2),0,0))</f>
        <v>0</v>
      </c>
      <c r="AJ98" s="168"/>
      <c r="AK98" s="168"/>
      <c r="AL98" s="168"/>
      <c r="AM98" s="10" t="s">
        <v>11</v>
      </c>
      <c r="AO98" s="172"/>
      <c r="AQ98" s="168">
        <f>IF(U94="",0,IF($BA$11&lt;=AI98,$BA$11-CJ98,IF(AI98&lt;$BA$11,MIN(AI98,$BA$11-CJ98),0)))</f>
        <v>0</v>
      </c>
      <c r="AR98" s="168"/>
      <c r="AS98" s="168"/>
      <c r="AT98" s="168"/>
      <c r="AU98" s="10" t="s">
        <v>11</v>
      </c>
      <c r="AV98" s="10"/>
      <c r="AW98" s="170"/>
      <c r="AX98" s="10"/>
      <c r="AY98" s="167" t="str">
        <f>IF(U94="","",$W$19)</f>
        <v/>
      </c>
      <c r="AZ98" s="167"/>
      <c r="BA98" s="167"/>
      <c r="BB98" s="167"/>
      <c r="BC98" s="10" t="s">
        <v>11</v>
      </c>
      <c r="BD98" s="10"/>
      <c r="BE98" s="29"/>
      <c r="BF98" s="10"/>
      <c r="BG98" s="29"/>
      <c r="BH98" s="29"/>
      <c r="BI98" s="29"/>
      <c r="BJ98" s="170"/>
      <c r="BK98" s="29"/>
      <c r="BL98" s="167">
        <f>IF(AY98="",0,IF(U94&lt;6,ROUNDDOWN(AY98*(1-$BG$29)*0.5,-2),0))</f>
        <v>0</v>
      </c>
      <c r="BM98" s="167"/>
      <c r="BN98" s="167"/>
      <c r="BO98" s="167"/>
      <c r="BP98" s="10" t="s">
        <v>11</v>
      </c>
      <c r="BQ98" s="29"/>
      <c r="BR98" s="170"/>
      <c r="BS98" s="29"/>
      <c r="BT98" s="167">
        <f>IF(AY98="",0,IF(AND($U$94&gt;=6,$U$94&lt;18),ROUNDDOWN(AY98*(1-$BG$29)*0.8,-2),0))</f>
        <v>0</v>
      </c>
      <c r="BU98" s="167"/>
      <c r="BV98" s="167"/>
      <c r="BW98" s="167"/>
      <c r="BX98" s="10" t="s">
        <v>11</v>
      </c>
      <c r="BZ98" s="170"/>
      <c r="CA98" s="29"/>
      <c r="CB98" s="167">
        <f>IF(BT98=0,0,AY98-BT98)</f>
        <v>0</v>
      </c>
      <c r="CC98" s="167"/>
      <c r="CD98" s="167"/>
      <c r="CE98" s="167"/>
      <c r="CF98" s="10" t="s">
        <v>11</v>
      </c>
      <c r="CH98" s="172"/>
      <c r="CJ98" s="168">
        <f>IF($U$94="",0,IF($U$94&lt;6,BL98,IF(AND($U$94&gt;=6,$U$94&lt;18),BT98,ROUNDDOWN(AY98*(1-$BG$29),-2))))</f>
        <v>0</v>
      </c>
      <c r="CK98" s="168"/>
      <c r="CL98" s="168"/>
      <c r="CM98" s="168"/>
      <c r="CN98" s="10" t="s">
        <v>11</v>
      </c>
      <c r="CP98" s="172"/>
      <c r="CR98" s="168">
        <f>IF(CJ98="","",AQ98+CJ98)</f>
        <v>0</v>
      </c>
      <c r="CS98" s="168"/>
      <c r="CT98" s="168"/>
      <c r="CU98" s="168"/>
      <c r="CV98" s="10" t="s">
        <v>11</v>
      </c>
    </row>
    <row r="99" spans="1:100" ht="6" hidden="1" customHeight="1">
      <c r="A99" s="172"/>
      <c r="B99" s="7"/>
      <c r="C99" s="13"/>
      <c r="F99" s="14"/>
      <c r="G99" s="14"/>
      <c r="H99" s="14"/>
      <c r="I99" s="14"/>
      <c r="J99" s="10"/>
      <c r="K99" s="10"/>
      <c r="L99" s="10"/>
      <c r="M99" s="10"/>
      <c r="N99" s="10"/>
      <c r="O99" s="10"/>
      <c r="P99" s="10"/>
      <c r="Q99" s="10"/>
      <c r="R99" s="10"/>
      <c r="S99" s="172"/>
      <c r="U99" s="20"/>
      <c r="V99" s="20"/>
      <c r="W99" s="10"/>
      <c r="X99" s="10"/>
      <c r="Y99" s="170"/>
      <c r="Z99" s="10"/>
      <c r="AA99" s="10"/>
      <c r="AB99" s="25"/>
      <c r="AC99" s="25"/>
      <c r="AD99" s="25"/>
      <c r="AE99" s="10"/>
      <c r="AG99" s="170"/>
      <c r="AI99" s="26"/>
      <c r="AJ99" s="26"/>
      <c r="AK99" s="26"/>
      <c r="AL99" s="26"/>
      <c r="AM99" s="10"/>
      <c r="AO99" s="172"/>
      <c r="AQ99" s="26"/>
      <c r="AR99" s="26"/>
      <c r="AS99" s="26"/>
      <c r="AT99" s="26"/>
      <c r="AU99" s="10"/>
      <c r="AV99" s="10"/>
      <c r="AW99" s="170"/>
      <c r="AX99" s="10"/>
      <c r="AY99" s="14"/>
      <c r="AZ99" s="14"/>
      <c r="BA99" s="14"/>
      <c r="BB99" s="14"/>
      <c r="BC99" s="10"/>
      <c r="BD99" s="10"/>
      <c r="BE99" s="29"/>
      <c r="BF99" s="10"/>
      <c r="BG99" s="29"/>
      <c r="BH99" s="29"/>
      <c r="BI99" s="29"/>
      <c r="BJ99" s="170"/>
      <c r="BK99" s="29"/>
      <c r="BL99" s="14"/>
      <c r="BM99" s="14"/>
      <c r="BN99" s="14"/>
      <c r="BO99" s="14"/>
      <c r="BP99" s="10"/>
      <c r="BQ99" s="29"/>
      <c r="BR99" s="170"/>
      <c r="BS99" s="29"/>
      <c r="BT99" s="14"/>
      <c r="BU99" s="14"/>
      <c r="BV99" s="14"/>
      <c r="BW99" s="14"/>
      <c r="BX99" s="10"/>
      <c r="BZ99" s="170"/>
      <c r="CA99" s="29"/>
      <c r="CB99" s="14"/>
      <c r="CC99" s="14"/>
      <c r="CD99" s="14"/>
      <c r="CE99" s="14"/>
      <c r="CF99" s="10"/>
      <c r="CH99" s="172"/>
      <c r="CJ99" s="26"/>
      <c r="CK99" s="26"/>
      <c r="CL99" s="26"/>
      <c r="CM99" s="26"/>
      <c r="CN99" s="10"/>
      <c r="CP99" s="172"/>
      <c r="CR99" s="26"/>
      <c r="CS99" s="26"/>
      <c r="CT99" s="26"/>
      <c r="CU99" s="26"/>
      <c r="CV99" s="10"/>
    </row>
    <row r="100" spans="1:100" ht="20.100000000000001" hidden="1" customHeight="1">
      <c r="A100" s="172"/>
      <c r="B100" s="7"/>
      <c r="C100" s="13"/>
      <c r="F100" s="14"/>
      <c r="G100" s="14"/>
      <c r="H100" s="14"/>
      <c r="I100" s="14"/>
      <c r="J100" s="10"/>
      <c r="K100" s="10"/>
      <c r="L100" s="10"/>
      <c r="M100" s="10"/>
      <c r="N100" s="10"/>
      <c r="O100" s="10"/>
      <c r="P100" s="10"/>
      <c r="Q100" s="10"/>
      <c r="R100" s="10"/>
      <c r="S100" s="172"/>
      <c r="U100" s="20"/>
      <c r="V100" s="20"/>
      <c r="W100" s="10"/>
      <c r="X100" s="10"/>
      <c r="Y100" s="170"/>
      <c r="Z100" s="10"/>
      <c r="AA100" s="10" t="s">
        <v>145</v>
      </c>
      <c r="AB100" s="174" t="str">
        <f>IF(U94="","",IF(AND(U94&gt;=40,U94&lt;65),$W$13,""))</f>
        <v/>
      </c>
      <c r="AC100" s="174"/>
      <c r="AD100" s="174"/>
      <c r="AE100" s="10" t="s">
        <v>139</v>
      </c>
      <c r="AG100" s="170"/>
      <c r="AI100" s="168">
        <f>IF(AB100="",0,MAX(ROUNDDOWN((F94-$AQ$9)*AB100/100,-2),0,0))</f>
        <v>0</v>
      </c>
      <c r="AJ100" s="168"/>
      <c r="AK100" s="168"/>
      <c r="AL100" s="168"/>
      <c r="AM100" s="10" t="s">
        <v>11</v>
      </c>
      <c r="AO100" s="172"/>
      <c r="AQ100" s="168">
        <f>IF(U94="",0,IF($BA$13&lt;=AI100,$BA$13-CJ100,IF(AI100&lt;$BA$13,MIN(AI100,$BA$13-CJ100),0)))</f>
        <v>0</v>
      </c>
      <c r="AR100" s="168"/>
      <c r="AS100" s="168"/>
      <c r="AT100" s="168"/>
      <c r="AU100" s="10" t="s">
        <v>11</v>
      </c>
      <c r="AV100" s="10"/>
      <c r="AW100" s="170"/>
      <c r="AX100" s="10"/>
      <c r="AY100" s="167" t="str">
        <f>IF(U94="","",IF(AND(U94&gt;=40,U94&lt;65),$W$21,0))</f>
        <v/>
      </c>
      <c r="AZ100" s="167"/>
      <c r="BA100" s="167"/>
      <c r="BB100" s="167"/>
      <c r="BC100" s="10" t="s">
        <v>11</v>
      </c>
      <c r="BD100" s="10"/>
      <c r="BE100" s="29"/>
      <c r="BF100" s="10"/>
      <c r="BG100" s="29"/>
      <c r="BH100" s="29"/>
      <c r="BI100" s="29"/>
      <c r="BJ100" s="170"/>
      <c r="BK100" s="29"/>
      <c r="BL100" s="14"/>
      <c r="BM100" s="14"/>
      <c r="BN100" s="14"/>
      <c r="BO100" s="14"/>
      <c r="BP100" s="10"/>
      <c r="BQ100" s="29"/>
      <c r="BR100" s="170"/>
      <c r="BS100" s="29"/>
      <c r="BT100" s="14"/>
      <c r="BU100" s="14"/>
      <c r="BV100" s="14"/>
      <c r="BW100" s="14"/>
      <c r="BX100" s="10"/>
      <c r="BZ100" s="170"/>
      <c r="CA100" s="29"/>
      <c r="CB100" s="14"/>
      <c r="CC100" s="14"/>
      <c r="CD100" s="14"/>
      <c r="CE100" s="14"/>
      <c r="CF100" s="10"/>
      <c r="CH100" s="172"/>
      <c r="CJ100" s="168">
        <f>IF($U$94="",0,ROUNDDOWN(AY100*(1-$BG$29),-2))</f>
        <v>0</v>
      </c>
      <c r="CK100" s="168"/>
      <c r="CL100" s="168"/>
      <c r="CM100" s="168"/>
      <c r="CN100" s="10" t="s">
        <v>11</v>
      </c>
      <c r="CP100" s="172"/>
      <c r="CR100" s="168">
        <f>IF(CJ100="","",AQ100+CJ100)</f>
        <v>0</v>
      </c>
      <c r="CS100" s="168"/>
      <c r="CT100" s="168"/>
      <c r="CU100" s="168"/>
      <c r="CV100" s="10" t="s">
        <v>11</v>
      </c>
    </row>
    <row r="101" spans="1:100" ht="6" hidden="1" customHeight="1">
      <c r="A101" s="172"/>
      <c r="B101" s="7"/>
      <c r="C101" s="13"/>
      <c r="F101" s="14"/>
      <c r="G101" s="14"/>
      <c r="H101" s="14"/>
      <c r="I101" s="14"/>
      <c r="J101" s="10"/>
      <c r="K101" s="10"/>
      <c r="L101" s="10"/>
      <c r="M101" s="10"/>
      <c r="N101" s="10"/>
      <c r="O101" s="10"/>
      <c r="P101" s="10"/>
      <c r="Q101" s="10"/>
      <c r="R101" s="10"/>
      <c r="S101" s="172"/>
      <c r="U101" s="20"/>
      <c r="V101" s="20"/>
      <c r="W101" s="10"/>
      <c r="X101" s="10"/>
      <c r="Y101" s="170"/>
      <c r="Z101" s="10"/>
      <c r="AA101" s="10"/>
      <c r="AB101" s="25"/>
      <c r="AC101" s="25"/>
      <c r="AD101" s="25"/>
      <c r="AE101" s="10"/>
      <c r="AG101" s="170"/>
      <c r="AI101" s="15"/>
      <c r="AJ101" s="15"/>
      <c r="AK101" s="15"/>
      <c r="AL101" s="15"/>
      <c r="AM101" s="10"/>
      <c r="AO101" s="172"/>
      <c r="AQ101" s="15"/>
      <c r="AR101" s="15"/>
      <c r="AS101" s="15"/>
      <c r="AT101" s="15"/>
      <c r="AU101" s="10"/>
      <c r="AV101" s="10"/>
      <c r="AW101" s="170"/>
      <c r="AX101" s="10"/>
      <c r="AY101" s="14"/>
      <c r="AZ101" s="14"/>
      <c r="BA101" s="14"/>
      <c r="BB101" s="14"/>
      <c r="BC101" s="10"/>
      <c r="BD101" s="10"/>
      <c r="BE101" s="29"/>
      <c r="BF101" s="10"/>
      <c r="BG101" s="29"/>
      <c r="BH101" s="29"/>
      <c r="BI101" s="29"/>
      <c r="BJ101" s="170"/>
      <c r="BK101" s="29"/>
      <c r="BL101" s="14"/>
      <c r="BM101" s="14"/>
      <c r="BN101" s="14"/>
      <c r="BO101" s="14"/>
      <c r="BP101" s="10"/>
      <c r="BQ101" s="29"/>
      <c r="BR101" s="170"/>
      <c r="BS101" s="29"/>
      <c r="BT101" s="14"/>
      <c r="BU101" s="14"/>
      <c r="BV101" s="14"/>
      <c r="BW101" s="14"/>
      <c r="BX101" s="10"/>
      <c r="BZ101" s="170"/>
      <c r="CA101" s="29"/>
      <c r="CB101" s="14"/>
      <c r="CC101" s="14"/>
      <c r="CD101" s="14"/>
      <c r="CE101" s="14"/>
      <c r="CF101" s="10"/>
      <c r="CH101" s="172"/>
      <c r="CJ101" s="15"/>
      <c r="CK101" s="15"/>
      <c r="CL101" s="15"/>
      <c r="CM101" s="15"/>
      <c r="CN101" s="10"/>
      <c r="CP101" s="172"/>
      <c r="CR101" s="15"/>
      <c r="CS101" s="15"/>
      <c r="CT101" s="15"/>
      <c r="CU101" s="15"/>
      <c r="CV101" s="10"/>
    </row>
    <row r="102" spans="1:100" ht="20.100000000000001" hidden="1" customHeight="1">
      <c r="A102" s="172"/>
      <c r="B102" s="7"/>
      <c r="C102" s="13"/>
      <c r="F102" s="14"/>
      <c r="G102" s="14"/>
      <c r="H102" s="14"/>
      <c r="I102" s="14"/>
      <c r="J102" s="10"/>
      <c r="K102" s="10"/>
      <c r="L102" s="10"/>
      <c r="M102" s="10"/>
      <c r="N102" s="10"/>
      <c r="O102" s="10"/>
      <c r="P102" s="10"/>
      <c r="Q102" s="10"/>
      <c r="R102" s="10"/>
      <c r="S102" s="172"/>
      <c r="U102" s="20"/>
      <c r="V102" s="20"/>
      <c r="W102" s="10"/>
      <c r="X102" s="10"/>
      <c r="Y102" s="170"/>
      <c r="Z102" s="10"/>
      <c r="AA102" s="10" t="s">
        <v>34</v>
      </c>
      <c r="AB102" s="174" t="str">
        <f>IF(U94="","",IF(AND(U94&gt;=0,U94&lt;18),"",$W$15))</f>
        <v/>
      </c>
      <c r="AC102" s="174"/>
      <c r="AD102" s="174"/>
      <c r="AE102" s="10" t="s">
        <v>139</v>
      </c>
      <c r="AG102" s="170"/>
      <c r="AI102" s="168">
        <f>IF(AB102="",0,MAX(ROUNDDOWN((F94-$AQ$9)*AB102/100,-2),0,0))</f>
        <v>0</v>
      </c>
      <c r="AJ102" s="168"/>
      <c r="AK102" s="168"/>
      <c r="AL102" s="168"/>
      <c r="AM102" s="10" t="s">
        <v>11</v>
      </c>
      <c r="AO102" s="172"/>
      <c r="AQ102" s="168">
        <f>IF(U94="",0,IF($BA$13&lt;=AI102,$BA$13-CJ102,IF(AI102&lt;$BA$13,MIN(AI102,$BA$13-CJ102),0)))</f>
        <v>0</v>
      </c>
      <c r="AR102" s="168"/>
      <c r="AS102" s="168"/>
      <c r="AT102" s="168"/>
      <c r="AU102" s="10" t="s">
        <v>11</v>
      </c>
      <c r="AV102" s="10"/>
      <c r="AW102" s="170"/>
      <c r="AX102" s="10"/>
      <c r="AY102" s="167" t="str">
        <f>IF(U94="","",IF($U$94&gt;=18,$W$23,0))</f>
        <v/>
      </c>
      <c r="AZ102" s="167"/>
      <c r="BA102" s="167"/>
      <c r="BB102" s="167"/>
      <c r="BC102" s="10" t="s">
        <v>11</v>
      </c>
      <c r="BD102" s="10"/>
      <c r="BE102" s="29"/>
      <c r="BF102" s="10"/>
      <c r="BG102" s="29"/>
      <c r="BH102" s="29"/>
      <c r="BI102" s="29"/>
      <c r="BJ102" s="170"/>
      <c r="BK102" s="29"/>
      <c r="BL102" s="14"/>
      <c r="BM102" s="14"/>
      <c r="BN102" s="14"/>
      <c r="BO102" s="14"/>
      <c r="BP102" s="10"/>
      <c r="BQ102" s="29"/>
      <c r="BR102" s="170"/>
      <c r="BS102" s="29"/>
      <c r="BT102" s="14"/>
      <c r="BU102" s="14"/>
      <c r="BV102" s="14"/>
      <c r="BW102" s="14"/>
      <c r="BX102" s="10"/>
      <c r="BZ102" s="170"/>
      <c r="CA102" s="29"/>
      <c r="CB102" s="14"/>
      <c r="CC102" s="14"/>
      <c r="CD102" s="14"/>
      <c r="CE102" s="14"/>
      <c r="CF102" s="10"/>
      <c r="CH102" s="172"/>
      <c r="CJ102" s="168">
        <f>IF($U$94="",0,ROUNDDOWN((AY102+AY104)*(1-$BG$29),-2))</f>
        <v>0</v>
      </c>
      <c r="CK102" s="168"/>
      <c r="CL102" s="168"/>
      <c r="CM102" s="168"/>
      <c r="CN102" s="10" t="s">
        <v>11</v>
      </c>
      <c r="CP102" s="172"/>
      <c r="CR102" s="168">
        <f>IF(CJ102="","",AQ102+CJ102)</f>
        <v>0</v>
      </c>
      <c r="CS102" s="168"/>
      <c r="CT102" s="168"/>
      <c r="CU102" s="168"/>
      <c r="CV102" s="10" t="s">
        <v>11</v>
      </c>
    </row>
    <row r="103" spans="1:100" ht="6" hidden="1" customHeight="1">
      <c r="A103" s="172"/>
      <c r="B103" s="7"/>
      <c r="C103" s="13"/>
      <c r="F103" s="14"/>
      <c r="G103" s="14"/>
      <c r="H103" s="14"/>
      <c r="I103" s="14"/>
      <c r="J103" s="10"/>
      <c r="K103" s="10"/>
      <c r="L103" s="10"/>
      <c r="M103" s="10"/>
      <c r="N103" s="10"/>
      <c r="O103" s="10"/>
      <c r="P103" s="10"/>
      <c r="Q103" s="10"/>
      <c r="R103" s="10"/>
      <c r="S103" s="172"/>
      <c r="U103" s="20"/>
      <c r="V103" s="20"/>
      <c r="W103" s="10"/>
      <c r="X103" s="10"/>
      <c r="Y103" s="170"/>
      <c r="Z103" s="10"/>
      <c r="AA103" s="10"/>
      <c r="AB103" s="25"/>
      <c r="AC103" s="25"/>
      <c r="AD103" s="25"/>
      <c r="AE103" s="10"/>
      <c r="AG103" s="170"/>
      <c r="AI103" s="15"/>
      <c r="AJ103" s="15"/>
      <c r="AK103" s="15"/>
      <c r="AL103" s="15"/>
      <c r="AM103" s="10"/>
      <c r="AO103" s="172"/>
      <c r="AQ103" s="15"/>
      <c r="AR103" s="15"/>
      <c r="AS103" s="15"/>
      <c r="AT103" s="15"/>
      <c r="AU103" s="10"/>
      <c r="AV103" s="10"/>
      <c r="AW103" s="170"/>
      <c r="AX103" s="10"/>
      <c r="AY103" s="14"/>
      <c r="AZ103" s="14"/>
      <c r="BA103" s="14"/>
      <c r="BB103" s="14"/>
      <c r="BC103" s="10"/>
      <c r="BD103" s="10"/>
      <c r="BE103" s="29"/>
      <c r="BF103" s="10"/>
      <c r="BG103" s="29"/>
      <c r="BH103" s="29"/>
      <c r="BI103" s="29"/>
      <c r="BJ103" s="170"/>
      <c r="BK103" s="29"/>
      <c r="BL103" s="14"/>
      <c r="BM103" s="14"/>
      <c r="BN103" s="14"/>
      <c r="BO103" s="14"/>
      <c r="BP103" s="10"/>
      <c r="BQ103" s="29"/>
      <c r="BR103" s="170"/>
      <c r="BS103" s="29"/>
      <c r="BT103" s="14"/>
      <c r="BU103" s="14"/>
      <c r="BV103" s="14"/>
      <c r="BW103" s="14"/>
      <c r="BX103" s="10"/>
      <c r="BZ103" s="170"/>
      <c r="CA103" s="29"/>
      <c r="CB103" s="14"/>
      <c r="CC103" s="14"/>
      <c r="CD103" s="14"/>
      <c r="CE103" s="14"/>
      <c r="CF103" s="10"/>
      <c r="CH103" s="172"/>
      <c r="CJ103" s="15"/>
      <c r="CK103" s="15"/>
      <c r="CL103" s="15"/>
      <c r="CM103" s="15"/>
      <c r="CN103" s="10"/>
      <c r="CP103" s="172"/>
      <c r="CR103" s="15"/>
      <c r="CS103" s="15"/>
      <c r="CT103" s="15"/>
      <c r="CU103" s="15"/>
      <c r="CV103" s="10"/>
    </row>
    <row r="104" spans="1:100" ht="20.100000000000001" hidden="1" customHeight="1">
      <c r="A104" s="172"/>
      <c r="B104" s="7"/>
      <c r="C104" s="13"/>
      <c r="F104" s="14"/>
      <c r="G104" s="14"/>
      <c r="H104" s="14"/>
      <c r="I104" s="14"/>
      <c r="J104" s="10"/>
      <c r="K104" s="10"/>
      <c r="L104" s="10"/>
      <c r="M104" s="10"/>
      <c r="N104" s="10"/>
      <c r="O104" s="10"/>
      <c r="P104" s="10"/>
      <c r="Q104" s="10"/>
      <c r="R104" s="10"/>
      <c r="S104" s="172"/>
      <c r="U104" s="20"/>
      <c r="V104" s="20"/>
      <c r="W104" s="10"/>
      <c r="X104" s="10"/>
      <c r="Y104" s="170"/>
      <c r="Z104" s="10"/>
      <c r="AA104" s="10" t="s">
        <v>167</v>
      </c>
      <c r="AB104" s="25"/>
      <c r="AC104" s="25"/>
      <c r="AD104" s="25"/>
      <c r="AE104" s="10"/>
      <c r="AG104" s="170"/>
      <c r="AI104" s="15"/>
      <c r="AJ104" s="15"/>
      <c r="AK104" s="15"/>
      <c r="AL104" s="15"/>
      <c r="AM104" s="10"/>
      <c r="AO104" s="172"/>
      <c r="AQ104" s="15"/>
      <c r="AR104" s="15"/>
      <c r="AS104" s="15"/>
      <c r="AT104" s="15"/>
      <c r="AU104" s="10"/>
      <c r="AV104" s="10"/>
      <c r="AW104" s="170"/>
      <c r="AX104" s="10"/>
      <c r="AY104" s="167" t="str">
        <f>IF(U94="","",IF($U$94&gt;=18,$W$25,0))</f>
        <v/>
      </c>
      <c r="AZ104" s="167"/>
      <c r="BA104" s="167"/>
      <c r="BB104" s="167"/>
      <c r="BC104" s="10" t="s">
        <v>11</v>
      </c>
      <c r="BD104" s="10"/>
      <c r="BE104" s="29"/>
      <c r="BF104" s="10"/>
      <c r="BG104" s="29"/>
      <c r="BH104" s="29"/>
      <c r="BI104" s="29"/>
      <c r="BJ104" s="170"/>
      <c r="BK104" s="29"/>
      <c r="BL104" s="14"/>
      <c r="BM104" s="14"/>
      <c r="BN104" s="14"/>
      <c r="BO104" s="14"/>
      <c r="BP104" s="10"/>
      <c r="BQ104" s="29"/>
      <c r="BR104" s="170"/>
      <c r="BS104" s="29"/>
      <c r="BT104" s="14"/>
      <c r="BU104" s="14"/>
      <c r="BV104" s="14"/>
      <c r="BW104" s="14"/>
      <c r="BX104" s="10"/>
      <c r="BZ104" s="170"/>
      <c r="CA104" s="29"/>
      <c r="CB104" s="14"/>
      <c r="CC104" s="14"/>
      <c r="CD104" s="14"/>
      <c r="CE104" s="14"/>
      <c r="CF104" s="10"/>
      <c r="CH104" s="172"/>
      <c r="CJ104" s="14"/>
      <c r="CK104" s="14"/>
      <c r="CL104" s="14"/>
      <c r="CM104" s="14"/>
      <c r="CN104" s="10"/>
      <c r="CP104" s="172"/>
      <c r="CR104" s="14"/>
      <c r="CS104" s="14"/>
      <c r="CT104" s="14"/>
      <c r="CU104" s="14"/>
      <c r="CV104" s="10"/>
    </row>
    <row r="105" spans="1:100" ht="6" customHeight="1">
      <c r="A105" s="172"/>
      <c r="B105" s="7"/>
      <c r="C105" s="11"/>
      <c r="D105" s="11"/>
      <c r="E105" s="11"/>
      <c r="F105" s="11"/>
      <c r="G105" s="11"/>
      <c r="H105" s="11"/>
      <c r="I105" s="11"/>
      <c r="J105" s="11"/>
      <c r="K105" s="21"/>
      <c r="L105" s="21"/>
      <c r="M105" s="21"/>
      <c r="N105" s="21"/>
      <c r="O105" s="21"/>
      <c r="P105" s="21"/>
      <c r="Q105" s="21"/>
      <c r="R105" s="21"/>
      <c r="S105" s="172"/>
      <c r="U105" s="11"/>
      <c r="V105" s="11"/>
      <c r="W105" s="11"/>
      <c r="Y105" s="170"/>
      <c r="AA105" s="11"/>
      <c r="AB105" s="11"/>
      <c r="AC105" s="11"/>
      <c r="AD105" s="11"/>
      <c r="AE105" s="11"/>
      <c r="AG105" s="170"/>
      <c r="AI105" s="11"/>
      <c r="AJ105" s="11"/>
      <c r="AK105" s="11"/>
      <c r="AL105" s="11"/>
      <c r="AM105" s="11"/>
      <c r="AO105" s="172"/>
      <c r="AQ105" s="27"/>
      <c r="AR105" s="27"/>
      <c r="AS105" s="27"/>
      <c r="AT105" s="27"/>
      <c r="AU105" s="11"/>
      <c r="AW105" s="170"/>
      <c r="AY105" s="27"/>
      <c r="AZ105" s="27"/>
      <c r="BA105" s="27"/>
      <c r="BB105" s="27"/>
      <c r="BC105" s="11"/>
      <c r="BE105" s="29"/>
      <c r="BG105" s="29"/>
      <c r="BH105" s="29"/>
      <c r="BI105" s="29"/>
      <c r="BJ105" s="170"/>
      <c r="BK105" s="29"/>
      <c r="BL105" s="27"/>
      <c r="BM105" s="27"/>
      <c r="BN105" s="27"/>
      <c r="BO105" s="27"/>
      <c r="BP105" s="11"/>
      <c r="BQ105" s="29"/>
      <c r="BR105" s="170"/>
      <c r="BS105" s="29"/>
      <c r="BT105" s="27"/>
      <c r="BU105" s="27"/>
      <c r="BV105" s="27"/>
      <c r="BW105" s="27"/>
      <c r="BX105" s="11"/>
      <c r="BZ105" s="170"/>
      <c r="CA105" s="29"/>
      <c r="CB105" s="27"/>
      <c r="CC105" s="27"/>
      <c r="CD105" s="27"/>
      <c r="CE105" s="27"/>
      <c r="CF105" s="11"/>
      <c r="CH105" s="172"/>
      <c r="CJ105" s="27"/>
      <c r="CK105" s="27"/>
      <c r="CL105" s="27"/>
      <c r="CM105" s="27"/>
      <c r="CN105" s="11"/>
      <c r="CP105" s="172"/>
      <c r="CR105" s="27"/>
      <c r="CS105" s="27"/>
      <c r="CT105" s="27"/>
      <c r="CU105" s="27"/>
      <c r="CV105" s="11"/>
    </row>
    <row r="106" spans="1:100" ht="6" customHeight="1">
      <c r="A106" s="172"/>
      <c r="B106" s="7"/>
      <c r="C106" s="12"/>
      <c r="D106" s="12"/>
      <c r="E106" s="12"/>
      <c r="F106" s="12"/>
      <c r="G106" s="12"/>
      <c r="H106" s="12"/>
      <c r="I106" s="12"/>
      <c r="J106" s="12"/>
      <c r="K106" s="21"/>
      <c r="L106" s="21"/>
      <c r="M106" s="21"/>
      <c r="N106" s="21"/>
      <c r="O106" s="21"/>
      <c r="P106" s="21"/>
      <c r="Q106" s="21"/>
      <c r="R106" s="21"/>
      <c r="S106" s="172"/>
      <c r="U106" s="12"/>
      <c r="V106" s="12"/>
      <c r="W106" s="12"/>
      <c r="Y106" s="170"/>
      <c r="AA106" s="12"/>
      <c r="AB106" s="12"/>
      <c r="AC106" s="12"/>
      <c r="AD106" s="12"/>
      <c r="AE106" s="12"/>
      <c r="AG106" s="170"/>
      <c r="AI106" s="12"/>
      <c r="AJ106" s="12"/>
      <c r="AK106" s="12"/>
      <c r="AL106" s="12"/>
      <c r="AM106" s="12"/>
      <c r="AO106" s="172"/>
      <c r="AQ106" s="28"/>
      <c r="AR106" s="28"/>
      <c r="AS106" s="28"/>
      <c r="AT106" s="28"/>
      <c r="AU106" s="12"/>
      <c r="AW106" s="170"/>
      <c r="AY106" s="28"/>
      <c r="AZ106" s="28"/>
      <c r="BA106" s="28"/>
      <c r="BB106" s="28"/>
      <c r="BC106" s="12"/>
      <c r="BE106" s="29"/>
      <c r="BG106" s="29"/>
      <c r="BH106" s="29"/>
      <c r="BI106" s="29"/>
      <c r="BJ106" s="170"/>
      <c r="BK106" s="29"/>
      <c r="BL106" s="28"/>
      <c r="BM106" s="28"/>
      <c r="BN106" s="28"/>
      <c r="BO106" s="28"/>
      <c r="BP106" s="12"/>
      <c r="BQ106" s="29"/>
      <c r="BR106" s="170"/>
      <c r="BS106" s="29"/>
      <c r="BT106" s="28"/>
      <c r="BU106" s="28"/>
      <c r="BV106" s="28"/>
      <c r="BW106" s="28"/>
      <c r="BX106" s="12"/>
      <c r="BZ106" s="170"/>
      <c r="CA106" s="29"/>
      <c r="CB106" s="28"/>
      <c r="CC106" s="28"/>
      <c r="CD106" s="28"/>
      <c r="CE106" s="28"/>
      <c r="CF106" s="12"/>
      <c r="CH106" s="172"/>
      <c r="CJ106" s="28"/>
      <c r="CK106" s="28"/>
      <c r="CL106" s="28"/>
      <c r="CM106" s="28"/>
      <c r="CN106" s="12"/>
      <c r="CP106" s="172"/>
      <c r="CR106" s="28"/>
      <c r="CS106" s="28"/>
      <c r="CT106" s="28"/>
      <c r="CU106" s="28"/>
      <c r="CV106" s="12"/>
    </row>
    <row r="107" spans="1:100" ht="20.100000000000001" customHeight="1">
      <c r="C107" s="9" t="s">
        <v>16</v>
      </c>
      <c r="F107" s="168">
        <f>IF(F29="","",SUM(F29:I94))</f>
        <v>3500000</v>
      </c>
      <c r="G107" s="168"/>
      <c r="H107" s="168"/>
      <c r="I107" s="168"/>
      <c r="J107" s="10" t="s">
        <v>11</v>
      </c>
      <c r="K107" s="10"/>
      <c r="L107" s="10"/>
      <c r="M107" s="169" t="str">
        <f>IF(AND(CR7="〇",CR9="〇",BL9&lt;CR11),"限度額超過",IF(AND(CR7="×",CR9="〇",BL11&lt;CR11),"限度額超過",IF(AND(CR7="×",CR9="×",BL13&lt;CR11),"限度額超過","")))</f>
        <v/>
      </c>
      <c r="N107" s="169"/>
      <c r="O107" s="169"/>
      <c r="P107" s="169"/>
      <c r="Q107" s="169"/>
      <c r="R107" s="169"/>
      <c r="S107" s="24" t="s">
        <v>39</v>
      </c>
    </row>
    <row r="108" spans="1:100" ht="20.100000000000001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CL108" s="23"/>
      <c r="CM108" s="23"/>
      <c r="CN108" s="23"/>
      <c r="CO108" s="23"/>
      <c r="CP108" s="23"/>
    </row>
    <row r="109" spans="1:100" ht="20.100000000000001" customHeight="1">
      <c r="CM109" s="23"/>
      <c r="CN109" s="23"/>
      <c r="CO109" s="23"/>
      <c r="CP109" s="23"/>
    </row>
  </sheetData>
  <sheetProtection password="CF77" sheet="1" objects="1" scenarios="1" selectLockedCells="1"/>
  <mergeCells count="331">
    <mergeCell ref="A2:CV2"/>
    <mergeCell ref="AS4:AT4"/>
    <mergeCell ref="CJ4:CM4"/>
    <mergeCell ref="CR4:CU4"/>
    <mergeCell ref="CR7:CS7"/>
    <mergeCell ref="E9:H9"/>
    <mergeCell ref="U9:V9"/>
    <mergeCell ref="W9:Z9"/>
    <mergeCell ref="AQ9:AT9"/>
    <mergeCell ref="AY9:AZ9"/>
    <mergeCell ref="BA9:BD9"/>
    <mergeCell ref="BH9:BK9"/>
    <mergeCell ref="BL9:BO9"/>
    <mergeCell ref="CR9:CS9"/>
    <mergeCell ref="E11:H11"/>
    <mergeCell ref="K11:O11"/>
    <mergeCell ref="U11:V11"/>
    <mergeCell ref="W11:Z11"/>
    <mergeCell ref="AY11:AZ11"/>
    <mergeCell ref="BA11:BD11"/>
    <mergeCell ref="BH11:BK11"/>
    <mergeCell ref="BL11:BO11"/>
    <mergeCell ref="CR11:CU11"/>
    <mergeCell ref="E13:H13"/>
    <mergeCell ref="K13:O13"/>
    <mergeCell ref="U13:V13"/>
    <mergeCell ref="W13:Z13"/>
    <mergeCell ref="AY13:AZ13"/>
    <mergeCell ref="BA13:BD13"/>
    <mergeCell ref="BH13:BK13"/>
    <mergeCell ref="BL13:BO13"/>
    <mergeCell ref="D15:E15"/>
    <mergeCell ref="H15:I15"/>
    <mergeCell ref="U15:V15"/>
    <mergeCell ref="W15:Z15"/>
    <mergeCell ref="AY15:AZ15"/>
    <mergeCell ref="BA15:BD15"/>
    <mergeCell ref="D17:E17"/>
    <mergeCell ref="H17:I17"/>
    <mergeCell ref="U17:V17"/>
    <mergeCell ref="W17:Z17"/>
    <mergeCell ref="D19:E19"/>
    <mergeCell ref="H19:I19"/>
    <mergeCell ref="U19:V19"/>
    <mergeCell ref="W19:Z19"/>
    <mergeCell ref="D21:E21"/>
    <mergeCell ref="H21:I21"/>
    <mergeCell ref="U21:V21"/>
    <mergeCell ref="W21:Z21"/>
    <mergeCell ref="D23:E23"/>
    <mergeCell ref="H23:I23"/>
    <mergeCell ref="U23:V23"/>
    <mergeCell ref="W23:Z23"/>
    <mergeCell ref="D25:E25"/>
    <mergeCell ref="H25:I25"/>
    <mergeCell ref="U25:V25"/>
    <mergeCell ref="W25:Z25"/>
    <mergeCell ref="F29:I29"/>
    <mergeCell ref="U29:V29"/>
    <mergeCell ref="CR29:CU29"/>
    <mergeCell ref="AB31:AD31"/>
    <mergeCell ref="AI31:AL31"/>
    <mergeCell ref="AQ31:AT31"/>
    <mergeCell ref="AY31:BB31"/>
    <mergeCell ref="BL31:BO31"/>
    <mergeCell ref="BT31:BW31"/>
    <mergeCell ref="CB31:CE31"/>
    <mergeCell ref="CJ31:CM31"/>
    <mergeCell ref="CR31:CU31"/>
    <mergeCell ref="AB29:AD29"/>
    <mergeCell ref="AI29:AL29"/>
    <mergeCell ref="AQ29:AT29"/>
    <mergeCell ref="AY29:BB29"/>
    <mergeCell ref="BG29:BH29"/>
    <mergeCell ref="BL29:BO29"/>
    <mergeCell ref="BT29:BW29"/>
    <mergeCell ref="CB29:CE29"/>
    <mergeCell ref="CJ29:CM29"/>
    <mergeCell ref="AB33:AD33"/>
    <mergeCell ref="AI33:AL33"/>
    <mergeCell ref="AQ33:AT33"/>
    <mergeCell ref="AY33:BB33"/>
    <mergeCell ref="BL33:BO33"/>
    <mergeCell ref="BT33:BW33"/>
    <mergeCell ref="CB33:CE33"/>
    <mergeCell ref="CJ33:CM33"/>
    <mergeCell ref="CR33:CU33"/>
    <mergeCell ref="AB35:AD35"/>
    <mergeCell ref="AI35:AL35"/>
    <mergeCell ref="AQ35:AT35"/>
    <mergeCell ref="AY35:BB35"/>
    <mergeCell ref="CJ35:CM35"/>
    <mergeCell ref="CR35:CU35"/>
    <mergeCell ref="AB37:AD37"/>
    <mergeCell ref="AI37:AL37"/>
    <mergeCell ref="AQ37:AT37"/>
    <mergeCell ref="AY37:BB37"/>
    <mergeCell ref="CJ37:CM37"/>
    <mergeCell ref="CR37:CU37"/>
    <mergeCell ref="AY39:BB39"/>
    <mergeCell ref="F42:I42"/>
    <mergeCell ref="M42:P42"/>
    <mergeCell ref="U42:V42"/>
    <mergeCell ref="AB42:AD42"/>
    <mergeCell ref="AI42:AL42"/>
    <mergeCell ref="AQ42:AT42"/>
    <mergeCell ref="AY42:BB42"/>
    <mergeCell ref="BL42:BO42"/>
    <mergeCell ref="BT42:BW42"/>
    <mergeCell ref="CB42:CE42"/>
    <mergeCell ref="CJ42:CM42"/>
    <mergeCell ref="CR42:CU42"/>
    <mergeCell ref="AB44:AD44"/>
    <mergeCell ref="AI44:AL44"/>
    <mergeCell ref="AQ44:AT44"/>
    <mergeCell ref="AY44:BB44"/>
    <mergeCell ref="BL44:BO44"/>
    <mergeCell ref="BT44:BW44"/>
    <mergeCell ref="CB44:CE44"/>
    <mergeCell ref="CJ44:CM44"/>
    <mergeCell ref="CR44:CU44"/>
    <mergeCell ref="AB46:AD46"/>
    <mergeCell ref="AI46:AL46"/>
    <mergeCell ref="AQ46:AT46"/>
    <mergeCell ref="AY46:BB46"/>
    <mergeCell ref="BL46:BO46"/>
    <mergeCell ref="BT46:BW46"/>
    <mergeCell ref="CB46:CE46"/>
    <mergeCell ref="CJ46:CM46"/>
    <mergeCell ref="CR46:CU46"/>
    <mergeCell ref="AB48:AD48"/>
    <mergeCell ref="AI48:AL48"/>
    <mergeCell ref="AQ48:AT48"/>
    <mergeCell ref="AY48:BB48"/>
    <mergeCell ref="CJ48:CM48"/>
    <mergeCell ref="CR48:CU48"/>
    <mergeCell ref="AB50:AD50"/>
    <mergeCell ref="AI50:AL50"/>
    <mergeCell ref="AQ50:AT50"/>
    <mergeCell ref="AY50:BB50"/>
    <mergeCell ref="CJ50:CM50"/>
    <mergeCell ref="CR50:CU50"/>
    <mergeCell ref="AY52:BB52"/>
    <mergeCell ref="F55:I55"/>
    <mergeCell ref="U55:V55"/>
    <mergeCell ref="AB55:AD55"/>
    <mergeCell ref="AI55:AL55"/>
    <mergeCell ref="AQ55:AT55"/>
    <mergeCell ref="AY55:BB55"/>
    <mergeCell ref="BL55:BO55"/>
    <mergeCell ref="BT55:BW55"/>
    <mergeCell ref="CB55:CE55"/>
    <mergeCell ref="CJ55:CM55"/>
    <mergeCell ref="CR55:CU55"/>
    <mergeCell ref="AB57:AD57"/>
    <mergeCell ref="AI57:AL57"/>
    <mergeCell ref="AQ57:AT57"/>
    <mergeCell ref="AY57:BB57"/>
    <mergeCell ref="BL57:BO57"/>
    <mergeCell ref="BT57:BW57"/>
    <mergeCell ref="CB57:CE57"/>
    <mergeCell ref="CJ57:CM57"/>
    <mergeCell ref="CR57:CU57"/>
    <mergeCell ref="AB59:AD59"/>
    <mergeCell ref="AI59:AL59"/>
    <mergeCell ref="AQ59:AT59"/>
    <mergeCell ref="AY59:BB59"/>
    <mergeCell ref="BL59:BO59"/>
    <mergeCell ref="BT59:BW59"/>
    <mergeCell ref="CB59:CE59"/>
    <mergeCell ref="CJ59:CM59"/>
    <mergeCell ref="CR59:CU59"/>
    <mergeCell ref="AB61:AD61"/>
    <mergeCell ref="AI61:AL61"/>
    <mergeCell ref="AQ61:AT61"/>
    <mergeCell ref="AY61:BB61"/>
    <mergeCell ref="CJ61:CM61"/>
    <mergeCell ref="CR61:CU61"/>
    <mergeCell ref="AB63:AD63"/>
    <mergeCell ref="AI63:AL63"/>
    <mergeCell ref="AQ63:AT63"/>
    <mergeCell ref="AY63:BB63"/>
    <mergeCell ref="CJ63:CM63"/>
    <mergeCell ref="CR63:CU63"/>
    <mergeCell ref="AY65:BB65"/>
    <mergeCell ref="F68:I68"/>
    <mergeCell ref="U68:V68"/>
    <mergeCell ref="AB68:AD68"/>
    <mergeCell ref="AI68:AL68"/>
    <mergeCell ref="AQ68:AT68"/>
    <mergeCell ref="AY68:BB68"/>
    <mergeCell ref="BL68:BO68"/>
    <mergeCell ref="BT68:BW68"/>
    <mergeCell ref="CB68:CE68"/>
    <mergeCell ref="CJ68:CM68"/>
    <mergeCell ref="CR68:CU68"/>
    <mergeCell ref="AB70:AD70"/>
    <mergeCell ref="AI70:AL70"/>
    <mergeCell ref="AQ70:AT70"/>
    <mergeCell ref="AY70:BB70"/>
    <mergeCell ref="BL70:BO70"/>
    <mergeCell ref="BT70:BW70"/>
    <mergeCell ref="CB70:CE70"/>
    <mergeCell ref="CJ70:CM70"/>
    <mergeCell ref="CR70:CU70"/>
    <mergeCell ref="AB72:AD72"/>
    <mergeCell ref="AI72:AL72"/>
    <mergeCell ref="AQ72:AT72"/>
    <mergeCell ref="AY72:BB72"/>
    <mergeCell ref="BL72:BO72"/>
    <mergeCell ref="BT72:BW72"/>
    <mergeCell ref="CB72:CE72"/>
    <mergeCell ref="CJ72:CM72"/>
    <mergeCell ref="CR72:CU72"/>
    <mergeCell ref="AB74:AD74"/>
    <mergeCell ref="AI74:AL74"/>
    <mergeCell ref="AQ74:AT74"/>
    <mergeCell ref="AY74:BB74"/>
    <mergeCell ref="CJ74:CM74"/>
    <mergeCell ref="CR74:CU74"/>
    <mergeCell ref="AB76:AD76"/>
    <mergeCell ref="AI76:AL76"/>
    <mergeCell ref="AQ76:AT76"/>
    <mergeCell ref="AY76:BB76"/>
    <mergeCell ref="CJ76:CM76"/>
    <mergeCell ref="CR76:CU76"/>
    <mergeCell ref="AY78:BB78"/>
    <mergeCell ref="F81:I81"/>
    <mergeCell ref="U81:V81"/>
    <mergeCell ref="AB81:AD81"/>
    <mergeCell ref="AI81:AL81"/>
    <mergeCell ref="AQ81:AT81"/>
    <mergeCell ref="AY81:BB81"/>
    <mergeCell ref="BL81:BO81"/>
    <mergeCell ref="BT81:BW81"/>
    <mergeCell ref="CB81:CE81"/>
    <mergeCell ref="CJ81:CM81"/>
    <mergeCell ref="CR81:CU81"/>
    <mergeCell ref="AB83:AD83"/>
    <mergeCell ref="AI83:AL83"/>
    <mergeCell ref="AQ83:AT83"/>
    <mergeCell ref="AY83:BB83"/>
    <mergeCell ref="BL83:BO83"/>
    <mergeCell ref="BT83:BW83"/>
    <mergeCell ref="CB83:CE83"/>
    <mergeCell ref="CJ83:CM83"/>
    <mergeCell ref="CR83:CU83"/>
    <mergeCell ref="AB85:AD85"/>
    <mergeCell ref="AI85:AL85"/>
    <mergeCell ref="AQ85:AT85"/>
    <mergeCell ref="AY85:BB85"/>
    <mergeCell ref="BL85:BO85"/>
    <mergeCell ref="BT85:BW85"/>
    <mergeCell ref="CB85:CE85"/>
    <mergeCell ref="CJ85:CM85"/>
    <mergeCell ref="CR85:CU85"/>
    <mergeCell ref="AI87:AL87"/>
    <mergeCell ref="AQ87:AT87"/>
    <mergeCell ref="AY87:BB87"/>
    <mergeCell ref="CJ87:CM87"/>
    <mergeCell ref="CR87:CU87"/>
    <mergeCell ref="AB89:AD89"/>
    <mergeCell ref="AI89:AL89"/>
    <mergeCell ref="AQ89:AT89"/>
    <mergeCell ref="AY89:BB89"/>
    <mergeCell ref="CJ89:CM89"/>
    <mergeCell ref="CR89:CU89"/>
    <mergeCell ref="CR94:CU94"/>
    <mergeCell ref="AB96:AD96"/>
    <mergeCell ref="AI96:AL96"/>
    <mergeCell ref="AQ96:AT96"/>
    <mergeCell ref="AY96:BB96"/>
    <mergeCell ref="BL96:BO96"/>
    <mergeCell ref="BT96:BW96"/>
    <mergeCell ref="CB96:CE96"/>
    <mergeCell ref="CJ96:CM96"/>
    <mergeCell ref="CR96:CU96"/>
    <mergeCell ref="AB94:AD94"/>
    <mergeCell ref="AI94:AL94"/>
    <mergeCell ref="AQ94:AT94"/>
    <mergeCell ref="AY94:BB94"/>
    <mergeCell ref="BL94:BO94"/>
    <mergeCell ref="BT94:BW94"/>
    <mergeCell ref="CJ100:CM100"/>
    <mergeCell ref="CR100:CU100"/>
    <mergeCell ref="AB102:AD102"/>
    <mergeCell ref="AI102:AL102"/>
    <mergeCell ref="AQ102:AT102"/>
    <mergeCell ref="AY102:BB102"/>
    <mergeCell ref="CJ102:CM102"/>
    <mergeCell ref="CR102:CU102"/>
    <mergeCell ref="BJ27:BJ106"/>
    <mergeCell ref="BR27:BR106"/>
    <mergeCell ref="BZ27:BZ106"/>
    <mergeCell ref="CH27:CH106"/>
    <mergeCell ref="CP27:CP106"/>
    <mergeCell ref="AB98:AD98"/>
    <mergeCell ref="AI98:AL98"/>
    <mergeCell ref="AQ98:AT98"/>
    <mergeCell ref="AY98:BB98"/>
    <mergeCell ref="BL98:BO98"/>
    <mergeCell ref="BT98:BW98"/>
    <mergeCell ref="CB98:CE98"/>
    <mergeCell ref="CJ98:CM98"/>
    <mergeCell ref="CR98:CU98"/>
    <mergeCell ref="CB94:CE94"/>
    <mergeCell ref="CJ94:CM94"/>
    <mergeCell ref="AY104:BB104"/>
    <mergeCell ref="F107:I107"/>
    <mergeCell ref="M107:R107"/>
    <mergeCell ref="A9:A13"/>
    <mergeCell ref="AO9:AO13"/>
    <mergeCell ref="A15:A19"/>
    <mergeCell ref="A21:A25"/>
    <mergeCell ref="S9:S15"/>
    <mergeCell ref="AW9:AW15"/>
    <mergeCell ref="S17:S25"/>
    <mergeCell ref="A27:A106"/>
    <mergeCell ref="S27:S106"/>
    <mergeCell ref="Y27:Y106"/>
    <mergeCell ref="AG27:AG106"/>
    <mergeCell ref="AO27:AO106"/>
    <mergeCell ref="AW27:AW106"/>
    <mergeCell ref="AB100:AD100"/>
    <mergeCell ref="AI100:AL100"/>
    <mergeCell ref="AQ100:AT100"/>
    <mergeCell ref="AY100:BB100"/>
    <mergeCell ref="AY91:BB91"/>
    <mergeCell ref="F94:I94"/>
    <mergeCell ref="U94:V94"/>
    <mergeCell ref="AB87:AD87"/>
  </mergeCells>
  <phoneticPr fontId="1"/>
  <dataValidations count="1">
    <dataValidation type="list" allowBlank="1" showInputMessage="1" showErrorMessage="1" sqref="M42">
      <formula1>"している,していない"</formula1>
    </dataValidation>
  </dataValidations>
  <pageMargins left="0.25" right="0.25" top="0.75" bottom="0.75" header="0.3" footer="0.3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  <pageSetUpPr fitToPage="1"/>
  </sheetPr>
  <dimension ref="A1:DB38"/>
  <sheetViews>
    <sheetView showGridLines="0" topLeftCell="A2" zoomScale="80" zoomScaleNormal="80" workbookViewId="0">
      <selection activeCell="A2" sqref="A2"/>
    </sheetView>
  </sheetViews>
  <sheetFormatPr defaultColWidth="9" defaultRowHeight="14.4"/>
  <cols>
    <col min="1" max="1" width="2.19921875" style="37" customWidth="1"/>
    <col min="2" max="87" width="1.19921875" style="38" customWidth="1"/>
    <col min="88" max="88" width="1.19921875" style="39" customWidth="1"/>
    <col min="89" max="89" width="3.3984375" style="39" customWidth="1"/>
    <col min="90" max="90" width="13.5" style="39" customWidth="1"/>
    <col min="91" max="91" width="3.69921875" style="40" customWidth="1"/>
    <col min="92" max="92" width="10.09765625" style="40" hidden="1" customWidth="1"/>
    <col min="93" max="93" width="2" style="40" customWidth="1"/>
    <col min="94" max="94" width="1.8984375" style="40" hidden="1" customWidth="1"/>
    <col min="95" max="95" width="9" style="40"/>
    <col min="96" max="96" width="10.59765625" style="41" customWidth="1"/>
    <col min="97" max="97" width="9" style="41"/>
    <col min="98" max="98" width="10.59765625" style="41" customWidth="1"/>
    <col min="99" max="99" width="12.59765625" style="41" customWidth="1"/>
    <col min="100" max="16384" width="9" style="40"/>
  </cols>
  <sheetData>
    <row r="1" spans="1:106" ht="32.25" customHeight="1">
      <c r="A1" s="42"/>
      <c r="B1" s="48" t="s">
        <v>44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4"/>
      <c r="CJ1" s="55"/>
      <c r="CK1" s="66"/>
      <c r="CL1" s="66"/>
      <c r="CM1" s="73"/>
      <c r="CN1" s="83"/>
      <c r="CO1" s="81"/>
      <c r="CP1" s="88"/>
      <c r="CQ1" s="81"/>
      <c r="CR1" s="93" t="s">
        <v>46</v>
      </c>
      <c r="CS1" s="93"/>
      <c r="CT1" s="244" t="s">
        <v>41</v>
      </c>
      <c r="CU1" s="245"/>
      <c r="CV1" s="81"/>
      <c r="CW1" s="81"/>
      <c r="CX1" s="81"/>
      <c r="CY1" s="81"/>
      <c r="CZ1" s="81"/>
      <c r="DA1" s="81"/>
      <c r="DB1" s="81"/>
    </row>
    <row r="2" spans="1:106" ht="32.25" customHeight="1">
      <c r="A2" s="43"/>
      <c r="B2" s="246" t="s">
        <v>17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7"/>
      <c r="BR2" s="247"/>
      <c r="BS2" s="247"/>
      <c r="BT2" s="247"/>
      <c r="BU2" s="247"/>
      <c r="BV2" s="247"/>
      <c r="BW2" s="247"/>
      <c r="BX2" s="247"/>
      <c r="BY2" s="247"/>
      <c r="BZ2" s="247"/>
      <c r="CA2" s="247"/>
      <c r="CB2" s="247"/>
      <c r="CC2" s="247"/>
      <c r="CD2" s="247"/>
      <c r="CE2" s="247"/>
      <c r="CF2" s="247"/>
      <c r="CG2" s="247"/>
      <c r="CH2" s="247"/>
      <c r="CI2" s="248"/>
      <c r="CJ2" s="56"/>
      <c r="CK2" s="58"/>
      <c r="CL2" s="66"/>
      <c r="CM2" s="73"/>
      <c r="CN2" s="83"/>
      <c r="CO2" s="81"/>
      <c r="CP2" s="88"/>
      <c r="CQ2" s="81"/>
      <c r="CR2" s="94"/>
      <c r="CS2" s="94"/>
      <c r="CT2" s="94"/>
      <c r="CU2" s="94"/>
      <c r="CV2" s="81"/>
      <c r="CW2" s="81"/>
      <c r="CX2" s="81"/>
      <c r="CY2" s="81"/>
      <c r="CZ2" s="81"/>
      <c r="DA2" s="81"/>
      <c r="DB2" s="81"/>
    </row>
    <row r="3" spans="1:106" ht="13.5" customHeight="1">
      <c r="A3" s="43"/>
      <c r="B3" s="212" t="s">
        <v>48</v>
      </c>
      <c r="C3" s="213"/>
      <c r="D3" s="213"/>
      <c r="E3" s="213"/>
      <c r="F3" s="213"/>
      <c r="G3" s="213"/>
      <c r="H3" s="216" t="s">
        <v>49</v>
      </c>
      <c r="I3" s="216"/>
      <c r="J3" s="216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49" t="s">
        <v>50</v>
      </c>
      <c r="AY3" s="249"/>
      <c r="AZ3" s="249"/>
      <c r="BA3" s="249"/>
      <c r="BB3" s="249"/>
      <c r="BC3" s="249"/>
      <c r="BD3" s="249"/>
      <c r="BE3" s="249"/>
      <c r="BF3" s="249"/>
      <c r="BG3" s="249"/>
      <c r="BH3" s="249"/>
      <c r="BI3" s="249"/>
      <c r="BJ3" s="249"/>
      <c r="BK3" s="249"/>
      <c r="BL3" s="249"/>
      <c r="BM3" s="249"/>
      <c r="BN3" s="249"/>
      <c r="BO3" s="249"/>
      <c r="BP3" s="249"/>
      <c r="BQ3" s="249"/>
      <c r="BR3" s="249"/>
      <c r="BS3" s="249"/>
      <c r="BT3" s="249"/>
      <c r="BU3" s="249"/>
      <c r="BV3" s="249"/>
      <c r="BW3" s="249"/>
      <c r="BX3" s="249"/>
      <c r="BY3" s="249"/>
      <c r="BZ3" s="249"/>
      <c r="CA3" s="249"/>
      <c r="CB3" s="249"/>
      <c r="CC3" s="249"/>
      <c r="CD3" s="249"/>
      <c r="CE3" s="249"/>
      <c r="CF3" s="249"/>
      <c r="CG3" s="249"/>
      <c r="CH3" s="249"/>
      <c r="CI3" s="250"/>
      <c r="CJ3" s="57"/>
      <c r="CK3" s="66"/>
      <c r="CL3" s="70"/>
      <c r="CM3" s="74"/>
      <c r="CN3" s="83"/>
      <c r="CO3" s="81"/>
      <c r="CP3" s="88"/>
      <c r="CQ3" s="81"/>
      <c r="CR3" s="219" t="s">
        <v>51</v>
      </c>
      <c r="CS3" s="220"/>
      <c r="CT3" s="220"/>
      <c r="CU3" s="197">
        <f>CL4</f>
        <v>0</v>
      </c>
      <c r="CV3" s="81"/>
      <c r="CW3" s="81"/>
      <c r="CX3" s="81"/>
      <c r="CY3" s="81"/>
      <c r="CZ3" s="81"/>
      <c r="DA3" s="81"/>
      <c r="DB3" s="81"/>
    </row>
    <row r="4" spans="1:106" ht="12.6">
      <c r="A4" s="43"/>
      <c r="B4" s="214"/>
      <c r="C4" s="215"/>
      <c r="D4" s="215"/>
      <c r="E4" s="215"/>
      <c r="F4" s="215"/>
      <c r="G4" s="215"/>
      <c r="H4" s="217"/>
      <c r="I4" s="217"/>
      <c r="J4" s="217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51"/>
      <c r="AY4" s="251"/>
      <c r="AZ4" s="251"/>
      <c r="BA4" s="251"/>
      <c r="BB4" s="251"/>
      <c r="BC4" s="251"/>
      <c r="BD4" s="251"/>
      <c r="BE4" s="251"/>
      <c r="BF4" s="251"/>
      <c r="BG4" s="251"/>
      <c r="BH4" s="251"/>
      <c r="BI4" s="251"/>
      <c r="BJ4" s="251"/>
      <c r="BK4" s="251"/>
      <c r="BL4" s="251"/>
      <c r="BM4" s="251"/>
      <c r="BN4" s="251"/>
      <c r="BO4" s="251"/>
      <c r="BP4" s="251"/>
      <c r="BQ4" s="251"/>
      <c r="BR4" s="251"/>
      <c r="BS4" s="251"/>
      <c r="BT4" s="251"/>
      <c r="BU4" s="251"/>
      <c r="BV4" s="251"/>
      <c r="BW4" s="251"/>
      <c r="BX4" s="251"/>
      <c r="BY4" s="251"/>
      <c r="BZ4" s="251"/>
      <c r="CA4" s="251"/>
      <c r="CB4" s="251"/>
      <c r="CC4" s="251"/>
      <c r="CD4" s="251"/>
      <c r="CE4" s="251"/>
      <c r="CF4" s="251"/>
      <c r="CG4" s="251"/>
      <c r="CH4" s="251"/>
      <c r="CI4" s="252"/>
      <c r="CJ4" s="58"/>
      <c r="CK4" s="67"/>
      <c r="CL4" s="71"/>
      <c r="CM4" s="75"/>
      <c r="CN4" s="83"/>
      <c r="CO4" s="81"/>
      <c r="CP4" s="88"/>
      <c r="CQ4" s="81"/>
      <c r="CR4" s="221"/>
      <c r="CS4" s="222"/>
      <c r="CT4" s="222"/>
      <c r="CU4" s="198"/>
      <c r="CV4" s="81"/>
      <c r="CW4" s="81"/>
      <c r="CX4" s="81"/>
      <c r="CY4" s="81"/>
      <c r="CZ4" s="81"/>
      <c r="DA4" s="81"/>
      <c r="DB4" s="81"/>
    </row>
    <row r="5" spans="1:106">
      <c r="A5" s="43"/>
      <c r="B5" s="214"/>
      <c r="C5" s="215"/>
      <c r="D5" s="215"/>
      <c r="E5" s="215"/>
      <c r="F5" s="215"/>
      <c r="G5" s="215"/>
      <c r="H5" s="217"/>
      <c r="I5" s="217"/>
      <c r="J5" s="217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33" t="s">
        <v>54</v>
      </c>
      <c r="AY5" s="233"/>
      <c r="AZ5" s="233"/>
      <c r="BA5" s="233"/>
      <c r="BB5" s="23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253"/>
      <c r="BT5" s="253"/>
      <c r="BU5" s="253"/>
      <c r="BV5" s="253"/>
      <c r="BW5" s="253"/>
      <c r="BX5" s="253"/>
      <c r="BY5" s="253"/>
      <c r="BZ5" s="253"/>
      <c r="CA5" s="253"/>
      <c r="CB5" s="253"/>
      <c r="CC5" s="253"/>
      <c r="CD5" s="253"/>
      <c r="CE5" s="253"/>
      <c r="CF5" s="253"/>
      <c r="CG5" s="253"/>
      <c r="CH5" s="253"/>
      <c r="CI5" s="254"/>
      <c r="CJ5" s="58"/>
      <c r="CK5" s="67"/>
      <c r="CL5" s="71"/>
      <c r="CM5" s="75"/>
      <c r="CN5" s="83"/>
      <c r="CO5" s="81"/>
      <c r="CP5" s="88"/>
      <c r="CQ5" s="81"/>
      <c r="CR5" s="94"/>
      <c r="CS5" s="94"/>
      <c r="CT5" s="94"/>
      <c r="CU5" s="94"/>
      <c r="CV5" s="81"/>
      <c r="CW5" s="81"/>
      <c r="CX5" s="81"/>
      <c r="CY5" s="81"/>
      <c r="CZ5" s="81"/>
      <c r="DA5" s="81"/>
      <c r="DB5" s="81"/>
    </row>
    <row r="6" spans="1:106" ht="16.5" customHeight="1">
      <c r="A6" s="43"/>
      <c r="B6" s="214"/>
      <c r="C6" s="215"/>
      <c r="D6" s="215"/>
      <c r="E6" s="215"/>
      <c r="F6" s="215"/>
      <c r="G6" s="215"/>
      <c r="H6" s="217"/>
      <c r="I6" s="217"/>
      <c r="J6" s="217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23" t="s">
        <v>36</v>
      </c>
      <c r="AY6" s="223"/>
      <c r="AZ6" s="223"/>
      <c r="BA6" s="223"/>
      <c r="BB6" s="224"/>
      <c r="BC6" s="240" t="s">
        <v>55</v>
      </c>
      <c r="BD6" s="241"/>
      <c r="BE6" s="241"/>
      <c r="BF6" s="241"/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1"/>
      <c r="BR6" s="241"/>
      <c r="BS6" s="241"/>
      <c r="BT6" s="241"/>
      <c r="BU6" s="241"/>
      <c r="BV6" s="241"/>
      <c r="BW6" s="241"/>
      <c r="BX6" s="241"/>
      <c r="BY6" s="241"/>
      <c r="BZ6" s="241"/>
      <c r="CA6" s="241"/>
      <c r="CB6" s="241"/>
      <c r="CC6" s="241"/>
      <c r="CD6" s="241"/>
      <c r="CE6" s="241"/>
      <c r="CF6" s="241"/>
      <c r="CG6" s="241"/>
      <c r="CH6" s="241"/>
      <c r="CI6" s="242"/>
      <c r="CJ6" s="58"/>
      <c r="CK6" s="67"/>
      <c r="CL6" s="71"/>
      <c r="CM6" s="75"/>
      <c r="CN6" s="83"/>
      <c r="CO6" s="81"/>
      <c r="CP6" s="88"/>
      <c r="CQ6" s="81"/>
      <c r="CR6" s="219" t="s">
        <v>13</v>
      </c>
      <c r="CS6" s="220"/>
      <c r="CT6" s="220"/>
      <c r="CU6" s="197">
        <f>VLOOKUP(CU3,CR11:CU22,4)</f>
        <v>0</v>
      </c>
      <c r="CV6" s="81"/>
      <c r="CW6" s="81"/>
      <c r="CX6" s="81"/>
      <c r="CY6" s="81"/>
      <c r="CZ6" s="81"/>
      <c r="DA6" s="81"/>
      <c r="DB6" s="81"/>
    </row>
    <row r="7" spans="1:106" ht="39" customHeight="1">
      <c r="A7" s="43"/>
      <c r="B7" s="214"/>
      <c r="C7" s="215"/>
      <c r="D7" s="215"/>
      <c r="E7" s="215"/>
      <c r="F7" s="215"/>
      <c r="G7" s="215"/>
      <c r="H7" s="217"/>
      <c r="I7" s="217"/>
      <c r="J7" s="217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23"/>
      <c r="AY7" s="223"/>
      <c r="AZ7" s="223"/>
      <c r="BA7" s="223"/>
      <c r="BB7" s="223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218"/>
      <c r="BS7" s="218"/>
      <c r="BT7" s="218"/>
      <c r="BU7" s="218"/>
      <c r="BV7" s="218"/>
      <c r="BW7" s="218"/>
      <c r="BX7" s="218"/>
      <c r="BY7" s="218"/>
      <c r="BZ7" s="218"/>
      <c r="CA7" s="218"/>
      <c r="CB7" s="218"/>
      <c r="CC7" s="218"/>
      <c r="CD7" s="218"/>
      <c r="CE7" s="218"/>
      <c r="CF7" s="218"/>
      <c r="CG7" s="218"/>
      <c r="CH7" s="218"/>
      <c r="CI7" s="243"/>
      <c r="CJ7" s="58"/>
      <c r="CK7" s="67"/>
      <c r="CL7" s="71"/>
      <c r="CM7" s="75"/>
      <c r="CN7" s="83"/>
      <c r="CO7" s="81"/>
      <c r="CP7" s="88"/>
      <c r="CQ7" s="81"/>
      <c r="CR7" s="221"/>
      <c r="CS7" s="222"/>
      <c r="CT7" s="222"/>
      <c r="CU7" s="198"/>
      <c r="CV7" s="81"/>
      <c r="CW7" s="81"/>
      <c r="CX7" s="81"/>
      <c r="CY7" s="81"/>
      <c r="CZ7" s="81"/>
      <c r="DA7" s="81"/>
      <c r="DB7" s="81"/>
    </row>
    <row r="8" spans="1:106">
      <c r="A8" s="43"/>
      <c r="B8" s="231" t="s">
        <v>56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 t="s">
        <v>32</v>
      </c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 t="s">
        <v>59</v>
      </c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 t="s">
        <v>45</v>
      </c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 t="s">
        <v>60</v>
      </c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26"/>
      <c r="CJ8" s="58"/>
      <c r="CK8" s="67"/>
      <c r="CL8" s="71"/>
      <c r="CM8" s="75"/>
      <c r="CN8" s="83"/>
      <c r="CO8" s="81"/>
      <c r="CP8" s="88"/>
      <c r="CQ8" s="81"/>
      <c r="CR8" s="95"/>
      <c r="CS8" s="95"/>
      <c r="CT8" s="95"/>
      <c r="CU8" s="100"/>
      <c r="CV8" s="81"/>
      <c r="CW8" s="81"/>
      <c r="CX8" s="81"/>
      <c r="CY8" s="81"/>
      <c r="CZ8" s="81"/>
      <c r="DA8" s="81"/>
      <c r="DB8" s="81"/>
    </row>
    <row r="9" spans="1:106" ht="31.5" customHeight="1">
      <c r="A9" s="43"/>
      <c r="B9" s="230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33" t="s">
        <v>58</v>
      </c>
      <c r="U9" s="233"/>
      <c r="V9" s="233"/>
      <c r="W9" s="233"/>
      <c r="X9" s="233"/>
      <c r="Y9" s="234"/>
      <c r="Z9" s="208" t="s">
        <v>62</v>
      </c>
      <c r="AA9" s="206"/>
      <c r="AB9" s="206"/>
      <c r="AC9" s="206"/>
      <c r="AD9" s="206"/>
      <c r="AE9" s="228"/>
      <c r="AF9" s="229" t="s">
        <v>11</v>
      </c>
      <c r="AG9" s="206"/>
      <c r="AH9" s="206"/>
      <c r="AI9" s="206"/>
      <c r="AJ9" s="206"/>
      <c r="AK9" s="206"/>
      <c r="AL9" s="204"/>
      <c r="AM9" s="204"/>
      <c r="AN9" s="204"/>
      <c r="AO9" s="204"/>
      <c r="AP9" s="239"/>
      <c r="AQ9" s="229" t="s">
        <v>62</v>
      </c>
      <c r="AR9" s="206"/>
      <c r="AS9" s="206"/>
      <c r="AT9" s="206"/>
      <c r="AU9" s="206"/>
      <c r="AV9" s="228"/>
      <c r="AW9" s="229" t="s">
        <v>11</v>
      </c>
      <c r="AX9" s="206"/>
      <c r="AY9" s="206"/>
      <c r="AZ9" s="206"/>
      <c r="BA9" s="206"/>
      <c r="BB9" s="206"/>
      <c r="BC9" s="204"/>
      <c r="BD9" s="204"/>
      <c r="BE9" s="204"/>
      <c r="BF9" s="204"/>
      <c r="BG9" s="238"/>
      <c r="BH9" s="208" t="s">
        <v>62</v>
      </c>
      <c r="BI9" s="206"/>
      <c r="BJ9" s="206"/>
      <c r="BK9" s="206"/>
      <c r="BL9" s="206"/>
      <c r="BM9" s="228"/>
      <c r="BN9" s="229" t="s">
        <v>11</v>
      </c>
      <c r="BO9" s="206"/>
      <c r="BP9" s="206"/>
      <c r="BQ9" s="206"/>
      <c r="BR9" s="206"/>
      <c r="BS9" s="206"/>
      <c r="BT9" s="233" t="s">
        <v>58</v>
      </c>
      <c r="BU9" s="233"/>
      <c r="BV9" s="233"/>
      <c r="BW9" s="233"/>
      <c r="BX9" s="234"/>
      <c r="BY9" s="229" t="s">
        <v>62</v>
      </c>
      <c r="BZ9" s="206"/>
      <c r="CA9" s="206"/>
      <c r="CB9" s="206"/>
      <c r="CC9" s="206"/>
      <c r="CD9" s="207"/>
      <c r="CE9" s="235" t="s">
        <v>11</v>
      </c>
      <c r="CF9" s="236"/>
      <c r="CG9" s="236"/>
      <c r="CH9" s="236"/>
      <c r="CI9" s="237"/>
      <c r="CJ9" s="59"/>
      <c r="CK9" s="67"/>
      <c r="CL9" s="71"/>
      <c r="CM9" s="75"/>
      <c r="CN9" s="83"/>
      <c r="CO9" s="81"/>
      <c r="CP9" s="88"/>
      <c r="CQ9" s="81"/>
      <c r="CR9" s="94"/>
      <c r="CS9" s="94"/>
      <c r="CT9" s="94"/>
      <c r="CU9" s="94"/>
      <c r="CV9" s="81"/>
      <c r="CW9" s="81"/>
      <c r="CX9" s="81"/>
      <c r="CY9" s="81"/>
      <c r="CZ9" s="81"/>
      <c r="DA9" s="81"/>
      <c r="DB9" s="81"/>
    </row>
    <row r="10" spans="1:106" ht="23.25" customHeight="1">
      <c r="A10" s="43"/>
      <c r="B10" s="231" t="s">
        <v>21</v>
      </c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199" t="s">
        <v>12</v>
      </c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199" t="s">
        <v>64</v>
      </c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1" t="s">
        <v>66</v>
      </c>
      <c r="BL10" s="202"/>
      <c r="BM10" s="202"/>
      <c r="BN10" s="202"/>
      <c r="BO10" s="202"/>
      <c r="BP10" s="199" t="s">
        <v>67</v>
      </c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3" t="s">
        <v>61</v>
      </c>
      <c r="CF10" s="204"/>
      <c r="CG10" s="204"/>
      <c r="CH10" s="204"/>
      <c r="CI10" s="205"/>
      <c r="CJ10" s="58"/>
      <c r="CK10" s="67"/>
      <c r="CL10" s="71"/>
      <c r="CM10" s="75"/>
      <c r="CN10" s="83"/>
      <c r="CO10" s="81"/>
      <c r="CP10" s="88"/>
      <c r="CQ10" s="81"/>
      <c r="CR10" s="232" t="s">
        <v>51</v>
      </c>
      <c r="CS10" s="232"/>
      <c r="CT10" s="232"/>
      <c r="CU10" s="96" t="s">
        <v>13</v>
      </c>
      <c r="CV10" s="81"/>
      <c r="CW10" s="81"/>
      <c r="CX10" s="81"/>
      <c r="CY10" s="81"/>
      <c r="CZ10" s="81"/>
      <c r="DA10" s="81"/>
      <c r="DB10" s="81"/>
    </row>
    <row r="11" spans="1:106" ht="12.6">
      <c r="A11" s="43"/>
      <c r="B11" s="231" t="s">
        <v>68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 t="s">
        <v>71</v>
      </c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 t="s">
        <v>40</v>
      </c>
      <c r="AG11" s="200"/>
      <c r="AH11" s="200"/>
      <c r="AI11" s="200"/>
      <c r="AJ11" s="200"/>
      <c r="AK11" s="200"/>
      <c r="AL11" s="200"/>
      <c r="AM11" s="200"/>
      <c r="AN11" s="200"/>
      <c r="AO11" s="200" t="s">
        <v>71</v>
      </c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 t="s">
        <v>33</v>
      </c>
      <c r="BC11" s="200"/>
      <c r="BD11" s="200"/>
      <c r="BE11" s="200"/>
      <c r="BF11" s="200"/>
      <c r="BG11" s="200"/>
      <c r="BH11" s="200"/>
      <c r="BI11" s="200"/>
      <c r="BJ11" s="200"/>
      <c r="BK11" s="202"/>
      <c r="BL11" s="202"/>
      <c r="BM11" s="202"/>
      <c r="BN11" s="202"/>
      <c r="BO11" s="202"/>
      <c r="BP11" s="200" t="s">
        <v>29</v>
      </c>
      <c r="BQ11" s="200"/>
      <c r="BR11" s="200"/>
      <c r="BS11" s="200"/>
      <c r="BT11" s="200"/>
      <c r="BU11" s="200"/>
      <c r="BV11" s="200"/>
      <c r="BW11" s="200"/>
      <c r="BX11" s="200"/>
      <c r="BY11" s="200"/>
      <c r="BZ11" s="200" t="s">
        <v>33</v>
      </c>
      <c r="CA11" s="200"/>
      <c r="CB11" s="200"/>
      <c r="CC11" s="200"/>
      <c r="CD11" s="200"/>
      <c r="CE11" s="204"/>
      <c r="CF11" s="204"/>
      <c r="CG11" s="204"/>
      <c r="CH11" s="204"/>
      <c r="CI11" s="205"/>
      <c r="CJ11" s="58"/>
      <c r="CK11" s="67"/>
      <c r="CL11" s="71"/>
      <c r="CM11" s="75"/>
      <c r="CN11" s="83"/>
      <c r="CO11" s="81"/>
      <c r="CP11" s="88"/>
      <c r="CQ11" s="81"/>
      <c r="CR11" s="97">
        <v>0</v>
      </c>
      <c r="CS11" s="99" t="s">
        <v>52</v>
      </c>
      <c r="CT11" s="98">
        <v>550999</v>
      </c>
      <c r="CU11" s="101">
        <v>0</v>
      </c>
      <c r="CV11" s="81"/>
      <c r="CW11" s="81"/>
      <c r="CX11" s="81"/>
      <c r="CY11" s="81"/>
      <c r="CZ11" s="81"/>
      <c r="DA11" s="81"/>
      <c r="DB11" s="81"/>
    </row>
    <row r="12" spans="1:106" ht="8.25" customHeight="1">
      <c r="A12" s="43"/>
      <c r="B12" s="230" t="s">
        <v>72</v>
      </c>
      <c r="C12" s="204"/>
      <c r="D12" s="204"/>
      <c r="E12" s="204"/>
      <c r="F12" s="204"/>
      <c r="G12" s="204"/>
      <c r="H12" s="204" t="s">
        <v>3</v>
      </c>
      <c r="I12" s="204"/>
      <c r="J12" s="204"/>
      <c r="K12" s="204"/>
      <c r="L12" s="204"/>
      <c r="M12" s="204"/>
      <c r="N12" s="204"/>
      <c r="O12" s="204"/>
      <c r="P12" s="204"/>
      <c r="Q12" s="204"/>
      <c r="R12" s="206" t="s">
        <v>62</v>
      </c>
      <c r="S12" s="206"/>
      <c r="T12" s="206"/>
      <c r="U12" s="206"/>
      <c r="V12" s="206"/>
      <c r="W12" s="206"/>
      <c r="X12" s="207"/>
      <c r="Y12" s="208" t="s">
        <v>11</v>
      </c>
      <c r="Z12" s="206"/>
      <c r="AA12" s="206"/>
      <c r="AB12" s="206"/>
      <c r="AC12" s="206"/>
      <c r="AD12" s="206"/>
      <c r="AE12" s="206"/>
      <c r="AF12" s="206" t="s">
        <v>27</v>
      </c>
      <c r="AG12" s="206"/>
      <c r="AH12" s="206"/>
      <c r="AI12" s="206"/>
      <c r="AJ12" s="206"/>
      <c r="AK12" s="206" t="s">
        <v>73</v>
      </c>
      <c r="AL12" s="206"/>
      <c r="AM12" s="206"/>
      <c r="AN12" s="206"/>
      <c r="AO12" s="206" t="s">
        <v>58</v>
      </c>
      <c r="AP12" s="206"/>
      <c r="AQ12" s="206"/>
      <c r="AR12" s="207"/>
      <c r="AS12" s="208" t="s">
        <v>27</v>
      </c>
      <c r="AT12" s="206"/>
      <c r="AU12" s="206"/>
      <c r="AV12" s="206"/>
      <c r="AW12" s="206"/>
      <c r="AX12" s="206" t="s">
        <v>74</v>
      </c>
      <c r="AY12" s="206"/>
      <c r="AZ12" s="206"/>
      <c r="BA12" s="206"/>
      <c r="BB12" s="206" t="s">
        <v>27</v>
      </c>
      <c r="BC12" s="206"/>
      <c r="BD12" s="206"/>
      <c r="BE12" s="206"/>
      <c r="BF12" s="206"/>
      <c r="BG12" s="206" t="s">
        <v>74</v>
      </c>
      <c r="BH12" s="206"/>
      <c r="BI12" s="206"/>
      <c r="BJ12" s="206"/>
      <c r="BK12" s="206" t="s">
        <v>27</v>
      </c>
      <c r="BL12" s="206"/>
      <c r="BM12" s="206"/>
      <c r="BN12" s="206"/>
      <c r="BO12" s="206"/>
      <c r="BP12" s="206" t="s">
        <v>58</v>
      </c>
      <c r="BQ12" s="206"/>
      <c r="BR12" s="206"/>
      <c r="BS12" s="206"/>
      <c r="BT12" s="207"/>
      <c r="BU12" s="208" t="s">
        <v>70</v>
      </c>
      <c r="BV12" s="206"/>
      <c r="BW12" s="206"/>
      <c r="BX12" s="206"/>
      <c r="BY12" s="206"/>
      <c r="BZ12" s="206" t="s">
        <v>70</v>
      </c>
      <c r="CA12" s="206"/>
      <c r="CB12" s="206"/>
      <c r="CC12" s="206"/>
      <c r="CD12" s="206"/>
      <c r="CE12" s="206" t="s">
        <v>70</v>
      </c>
      <c r="CF12" s="206"/>
      <c r="CG12" s="206"/>
      <c r="CH12" s="206"/>
      <c r="CI12" s="225"/>
      <c r="CJ12" s="58"/>
      <c r="CK12" s="62"/>
      <c r="CL12" s="71"/>
      <c r="CM12" s="75"/>
      <c r="CN12" s="83"/>
      <c r="CO12" s="81"/>
      <c r="CP12" s="88"/>
      <c r="CQ12" s="81"/>
      <c r="CR12" s="97">
        <v>551000</v>
      </c>
      <c r="CS12" s="99" t="s">
        <v>52</v>
      </c>
      <c r="CT12" s="98">
        <v>1618999</v>
      </c>
      <c r="CU12" s="101">
        <f>CU3-550000</f>
        <v>-550000</v>
      </c>
      <c r="CV12" s="81"/>
      <c r="CW12" s="81"/>
      <c r="CX12" s="81"/>
      <c r="CY12" s="81"/>
      <c r="CZ12" s="81"/>
      <c r="DA12" s="81"/>
      <c r="DB12" s="81"/>
    </row>
    <row r="13" spans="1:106" ht="33.75" customHeight="1">
      <c r="A13" s="43"/>
      <c r="B13" s="230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6"/>
      <c r="S13" s="206"/>
      <c r="T13" s="206"/>
      <c r="U13" s="206"/>
      <c r="V13" s="206"/>
      <c r="W13" s="206"/>
      <c r="X13" s="207"/>
      <c r="Y13" s="208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7"/>
      <c r="AS13" s="208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7"/>
      <c r="BU13" s="208"/>
      <c r="BV13" s="206"/>
      <c r="BW13" s="206"/>
      <c r="BX13" s="206"/>
      <c r="BY13" s="206"/>
      <c r="BZ13" s="206"/>
      <c r="CA13" s="206"/>
      <c r="CB13" s="206"/>
      <c r="CC13" s="206"/>
      <c r="CD13" s="206"/>
      <c r="CE13" s="206"/>
      <c r="CF13" s="206"/>
      <c r="CG13" s="206"/>
      <c r="CH13" s="206"/>
      <c r="CI13" s="225"/>
      <c r="CJ13" s="58"/>
      <c r="CK13" s="55"/>
      <c r="CL13" s="72"/>
      <c r="CM13" s="76"/>
      <c r="CN13" s="84"/>
      <c r="CO13" s="81"/>
      <c r="CP13" s="88"/>
      <c r="CQ13" s="81"/>
      <c r="CR13" s="97">
        <v>1619000</v>
      </c>
      <c r="CS13" s="99" t="s">
        <v>52</v>
      </c>
      <c r="CT13" s="98">
        <v>1619999</v>
      </c>
      <c r="CU13" s="101">
        <v>1069000</v>
      </c>
      <c r="CV13" s="81"/>
      <c r="CW13" s="81"/>
      <c r="CX13" s="81"/>
      <c r="CY13" s="81"/>
      <c r="CZ13" s="81"/>
      <c r="DA13" s="81"/>
      <c r="DB13" s="81"/>
    </row>
    <row r="14" spans="1:106" ht="12.6">
      <c r="A14" s="43"/>
      <c r="B14" s="231" t="s">
        <v>69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 t="s">
        <v>8</v>
      </c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 t="s">
        <v>75</v>
      </c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 t="s">
        <v>76</v>
      </c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26"/>
      <c r="CJ14" s="60"/>
      <c r="CK14" s="56"/>
      <c r="CL14" s="56"/>
      <c r="CM14" s="77"/>
      <c r="CN14" s="85"/>
      <c r="CO14" s="81"/>
      <c r="CP14" s="88"/>
      <c r="CQ14" s="81"/>
      <c r="CR14" s="97">
        <v>1620000</v>
      </c>
      <c r="CS14" s="99" t="s">
        <v>52</v>
      </c>
      <c r="CT14" s="98">
        <v>1621999</v>
      </c>
      <c r="CU14" s="101">
        <v>1070000</v>
      </c>
      <c r="CV14" s="81"/>
      <c r="CW14" s="81"/>
      <c r="CX14" s="81"/>
      <c r="CY14" s="81"/>
      <c r="CZ14" s="81"/>
      <c r="DA14" s="81"/>
      <c r="DB14" s="81"/>
    </row>
    <row r="15" spans="1:106" ht="56.25" customHeight="1">
      <c r="A15" s="43"/>
      <c r="B15" s="227" t="s">
        <v>78</v>
      </c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7"/>
      <c r="N15" s="208" t="s">
        <v>79</v>
      </c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 t="s">
        <v>80</v>
      </c>
      <c r="Z15" s="206"/>
      <c r="AA15" s="206"/>
      <c r="AB15" s="206"/>
      <c r="AC15" s="206"/>
      <c r="AD15" s="206"/>
      <c r="AE15" s="206"/>
      <c r="AF15" s="206"/>
      <c r="AG15" s="206"/>
      <c r="AH15" s="206"/>
      <c r="AI15" s="228"/>
      <c r="AJ15" s="229" t="s">
        <v>79</v>
      </c>
      <c r="AK15" s="206"/>
      <c r="AL15" s="206"/>
      <c r="AM15" s="206"/>
      <c r="AN15" s="206"/>
      <c r="AO15" s="206"/>
      <c r="AP15" s="206"/>
      <c r="AQ15" s="206"/>
      <c r="AR15" s="206"/>
      <c r="AS15" s="206"/>
      <c r="AT15" s="206" t="s">
        <v>80</v>
      </c>
      <c r="AU15" s="206"/>
      <c r="AV15" s="206"/>
      <c r="AW15" s="206"/>
      <c r="AX15" s="206"/>
      <c r="AY15" s="206"/>
      <c r="AZ15" s="206"/>
      <c r="BA15" s="206"/>
      <c r="BB15" s="206"/>
      <c r="BC15" s="206"/>
      <c r="BD15" s="228"/>
      <c r="BE15" s="229" t="s">
        <v>79</v>
      </c>
      <c r="BF15" s="206"/>
      <c r="BG15" s="206"/>
      <c r="BH15" s="206"/>
      <c r="BI15" s="206"/>
      <c r="BJ15" s="206"/>
      <c r="BK15" s="206"/>
      <c r="BL15" s="206"/>
      <c r="BM15" s="206"/>
      <c r="BN15" s="206"/>
      <c r="BO15" s="206" t="s">
        <v>62</v>
      </c>
      <c r="BP15" s="206"/>
      <c r="BQ15" s="206"/>
      <c r="BR15" s="206"/>
      <c r="BS15" s="206"/>
      <c r="BT15" s="206"/>
      <c r="BU15" s="206"/>
      <c r="BV15" s="206"/>
      <c r="BW15" s="206"/>
      <c r="BX15" s="206"/>
      <c r="BY15" s="228"/>
      <c r="BZ15" s="229" t="s">
        <v>11</v>
      </c>
      <c r="CA15" s="206"/>
      <c r="CB15" s="206"/>
      <c r="CC15" s="206"/>
      <c r="CD15" s="206"/>
      <c r="CE15" s="206"/>
      <c r="CF15" s="206"/>
      <c r="CG15" s="206"/>
      <c r="CH15" s="206"/>
      <c r="CI15" s="225"/>
      <c r="CJ15" s="60"/>
      <c r="CK15" s="56"/>
      <c r="CL15" s="56"/>
      <c r="CM15" s="77"/>
      <c r="CN15" s="85"/>
      <c r="CO15" s="81"/>
      <c r="CP15" s="88"/>
      <c r="CQ15" s="81"/>
      <c r="CR15" s="97">
        <v>1622000</v>
      </c>
      <c r="CS15" s="99" t="s">
        <v>52</v>
      </c>
      <c r="CT15" s="98">
        <v>1623999</v>
      </c>
      <c r="CU15" s="101">
        <v>1072000</v>
      </c>
      <c r="CV15" s="81"/>
      <c r="CW15" s="81"/>
      <c r="CX15" s="81"/>
      <c r="CY15" s="81"/>
      <c r="CZ15" s="81"/>
      <c r="DA15" s="81"/>
      <c r="DB15" s="81"/>
    </row>
    <row r="16" spans="1:106" ht="89.25" customHeight="1">
      <c r="A16" s="43"/>
      <c r="B16" s="209" t="s">
        <v>81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1"/>
      <c r="CJ16" s="61"/>
      <c r="CK16" s="56"/>
      <c r="CL16" s="56"/>
      <c r="CM16" s="77"/>
      <c r="CN16" s="85"/>
      <c r="CO16" s="81"/>
      <c r="CP16" s="88"/>
      <c r="CQ16" s="81"/>
      <c r="CR16" s="97">
        <v>1624000</v>
      </c>
      <c r="CS16" s="99" t="s">
        <v>52</v>
      </c>
      <c r="CT16" s="98">
        <v>1627999</v>
      </c>
      <c r="CU16" s="101">
        <v>1074000</v>
      </c>
      <c r="CV16" s="81"/>
      <c r="CW16" s="81"/>
      <c r="CX16" s="81"/>
      <c r="CY16" s="81"/>
      <c r="CZ16" s="81"/>
      <c r="DA16" s="81"/>
      <c r="DB16" s="81"/>
    </row>
    <row r="17" spans="1:106" ht="12.6">
      <c r="A17" s="44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62"/>
      <c r="CK17" s="68"/>
      <c r="CL17" s="68"/>
      <c r="CM17" s="78"/>
      <c r="CN17" s="86"/>
      <c r="CO17" s="81"/>
      <c r="CP17" s="89"/>
      <c r="CQ17" s="91"/>
      <c r="CR17" s="97">
        <v>1628000</v>
      </c>
      <c r="CS17" s="99" t="s">
        <v>52</v>
      </c>
      <c r="CT17" s="98">
        <v>1799999</v>
      </c>
      <c r="CU17" s="101">
        <f>ROUNDDOWN(CU3/4,-3)*2.4+100000</f>
        <v>100000</v>
      </c>
      <c r="CV17" s="81"/>
      <c r="CW17" s="81"/>
      <c r="CX17" s="81"/>
      <c r="CY17" s="81"/>
      <c r="CZ17" s="81"/>
      <c r="DA17" s="81"/>
      <c r="DB17" s="81"/>
    </row>
    <row r="18" spans="1:106" ht="12.6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63"/>
      <c r="CK18" s="63"/>
      <c r="CL18" s="63"/>
      <c r="CM18" s="79"/>
      <c r="CN18" s="87"/>
      <c r="CO18" s="81"/>
      <c r="CP18" s="87"/>
      <c r="CQ18" s="91"/>
      <c r="CR18" s="98"/>
      <c r="CS18" s="99"/>
      <c r="CT18" s="98"/>
      <c r="CU18" s="101"/>
      <c r="CV18" s="81"/>
      <c r="CW18" s="81"/>
      <c r="CX18" s="81"/>
      <c r="CY18" s="81"/>
      <c r="CZ18" s="81"/>
      <c r="DA18" s="81"/>
      <c r="DB18" s="81"/>
    </row>
    <row r="19" spans="1:106" ht="12.6">
      <c r="A19" s="46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64"/>
      <c r="CK19" s="64"/>
      <c r="CL19" s="64"/>
      <c r="CM19" s="80"/>
      <c r="CN19" s="81"/>
      <c r="CO19" s="81"/>
      <c r="CP19" s="81"/>
      <c r="CQ19" s="81"/>
      <c r="CR19" s="98">
        <v>1800000</v>
      </c>
      <c r="CS19" s="99" t="s">
        <v>52</v>
      </c>
      <c r="CT19" s="98">
        <v>3599999</v>
      </c>
      <c r="CU19" s="101">
        <f>ROUNDDOWN(CU3/4,-3)*2.8-80000</f>
        <v>-80000</v>
      </c>
      <c r="CV19" s="81"/>
      <c r="CW19" s="81"/>
      <c r="CX19" s="81"/>
      <c r="CY19" s="81"/>
      <c r="CZ19" s="81"/>
      <c r="DA19" s="81"/>
      <c r="DB19" s="81"/>
    </row>
    <row r="20" spans="1:106" ht="12.6">
      <c r="A20" s="46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64"/>
      <c r="CK20" s="64"/>
      <c r="CL20" s="64"/>
      <c r="CM20" s="80"/>
      <c r="CN20" s="81"/>
      <c r="CO20" s="81"/>
      <c r="CP20" s="81"/>
      <c r="CQ20" s="81"/>
      <c r="CR20" s="98">
        <v>3600000</v>
      </c>
      <c r="CS20" s="99" t="s">
        <v>52</v>
      </c>
      <c r="CT20" s="98">
        <v>6599999</v>
      </c>
      <c r="CU20" s="101">
        <f>ROUNDDOWN(CU3/4,-3)*3.2-440000</f>
        <v>-440000</v>
      </c>
      <c r="CV20" s="81"/>
      <c r="CW20" s="81"/>
      <c r="CX20" s="81"/>
      <c r="CY20" s="81"/>
      <c r="CZ20" s="81"/>
      <c r="DA20" s="81"/>
      <c r="DB20" s="81"/>
    </row>
    <row r="21" spans="1:106" ht="12.6">
      <c r="A21" s="46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64"/>
      <c r="CK21" s="64"/>
      <c r="CL21" s="64"/>
      <c r="CM21" s="80"/>
      <c r="CN21" s="81"/>
      <c r="CO21" s="81"/>
      <c r="CP21" s="81"/>
      <c r="CQ21" s="81"/>
      <c r="CR21" s="98">
        <v>6600000</v>
      </c>
      <c r="CS21" s="99" t="s">
        <v>52</v>
      </c>
      <c r="CT21" s="98">
        <v>8499999</v>
      </c>
      <c r="CU21" s="101">
        <f>CU3*0.9-1100000</f>
        <v>-1100000</v>
      </c>
      <c r="CV21" s="81"/>
      <c r="CW21" s="81"/>
      <c r="CX21" s="81"/>
      <c r="CY21" s="81"/>
      <c r="CZ21" s="81"/>
      <c r="DA21" s="81"/>
      <c r="DB21" s="81"/>
    </row>
    <row r="22" spans="1:106" ht="12.6">
      <c r="A22" s="46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64"/>
      <c r="CK22" s="64"/>
      <c r="CL22" s="64"/>
      <c r="CM22" s="81"/>
      <c r="CN22" s="81"/>
      <c r="CO22" s="81"/>
      <c r="CP22" s="81"/>
      <c r="CQ22" s="81"/>
      <c r="CR22" s="98">
        <v>8500000</v>
      </c>
      <c r="CS22" s="99" t="s">
        <v>52</v>
      </c>
      <c r="CT22" s="98"/>
      <c r="CU22" s="101">
        <f>CU3-1950000</f>
        <v>-1950000</v>
      </c>
      <c r="CV22" s="81"/>
      <c r="CW22" s="81"/>
      <c r="CX22" s="81"/>
      <c r="CY22" s="81"/>
      <c r="CZ22" s="81"/>
      <c r="DA22" s="81"/>
      <c r="DB22" s="81"/>
    </row>
    <row r="23" spans="1:106">
      <c r="A23" s="46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64"/>
      <c r="CK23" s="64"/>
      <c r="CL23" s="64"/>
      <c r="CM23" s="81"/>
      <c r="CN23" s="81"/>
      <c r="CO23" s="81"/>
      <c r="CP23" s="81"/>
      <c r="CQ23" s="81"/>
      <c r="CR23" s="94"/>
      <c r="CS23" s="94"/>
      <c r="CT23" s="94"/>
      <c r="CU23" s="94"/>
      <c r="CV23" s="81"/>
      <c r="CW23" s="81"/>
      <c r="CX23" s="81"/>
      <c r="CY23" s="81"/>
      <c r="CZ23" s="81"/>
      <c r="DA23" s="81"/>
      <c r="DB23" s="81"/>
    </row>
    <row r="24" spans="1:106">
      <c r="A24" s="47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65"/>
      <c r="CK24" s="69"/>
      <c r="CL24" s="69"/>
      <c r="CM24" s="82"/>
      <c r="CN24" s="82"/>
      <c r="CO24" s="82"/>
      <c r="CP24" s="90"/>
      <c r="CQ24" s="92"/>
    </row>
    <row r="38" ht="25.5" customHeight="1"/>
  </sheetData>
  <sheetProtection password="D7E1" sheet="1" objects="1" scenarios="1" selectLockedCells="1"/>
  <protectedRanges>
    <protectedRange password="DDEF" sqref="CL4:CL6" name="範囲1"/>
  </protectedRanges>
  <mergeCells count="79">
    <mergeCell ref="CT1:CU1"/>
    <mergeCell ref="B2:CI2"/>
    <mergeCell ref="AX3:CI3"/>
    <mergeCell ref="AX4:CI4"/>
    <mergeCell ref="AX5:CI5"/>
    <mergeCell ref="CU3:CU4"/>
    <mergeCell ref="BC6:CI6"/>
    <mergeCell ref="BC7:CI7"/>
    <mergeCell ref="B8:S8"/>
    <mergeCell ref="T8:AK8"/>
    <mergeCell ref="AL8:BB8"/>
    <mergeCell ref="BC8:BS8"/>
    <mergeCell ref="BT8:CI8"/>
    <mergeCell ref="BT9:BX9"/>
    <mergeCell ref="BY9:CD9"/>
    <mergeCell ref="CE9:CI9"/>
    <mergeCell ref="B10:Q10"/>
    <mergeCell ref="AF10:BJ10"/>
    <mergeCell ref="BP10:CD10"/>
    <mergeCell ref="AQ9:AV9"/>
    <mergeCell ref="AW9:BB9"/>
    <mergeCell ref="BC9:BG9"/>
    <mergeCell ref="BH9:BM9"/>
    <mergeCell ref="BN9:BS9"/>
    <mergeCell ref="B9:S9"/>
    <mergeCell ref="T9:Y9"/>
    <mergeCell ref="Z9:AE9"/>
    <mergeCell ref="AF9:AK9"/>
    <mergeCell ref="AL9:AP9"/>
    <mergeCell ref="CR10:CT10"/>
    <mergeCell ref="B11:L11"/>
    <mergeCell ref="M11:Q11"/>
    <mergeCell ref="AF11:AN11"/>
    <mergeCell ref="AO11:BA11"/>
    <mergeCell ref="BB11:BJ11"/>
    <mergeCell ref="BP11:BY11"/>
    <mergeCell ref="BZ11:CD11"/>
    <mergeCell ref="B12:G12"/>
    <mergeCell ref="H12:L12"/>
    <mergeCell ref="B13:G13"/>
    <mergeCell ref="H13:L13"/>
    <mergeCell ref="B14:X14"/>
    <mergeCell ref="AJ15:AS15"/>
    <mergeCell ref="AT15:BD15"/>
    <mergeCell ref="BE15:BN15"/>
    <mergeCell ref="BO15:BY15"/>
    <mergeCell ref="BZ15:CI15"/>
    <mergeCell ref="B16:CI16"/>
    <mergeCell ref="B3:G7"/>
    <mergeCell ref="H3:J7"/>
    <mergeCell ref="K3:AW7"/>
    <mergeCell ref="CR3:CT4"/>
    <mergeCell ref="AX6:BB7"/>
    <mergeCell ref="CR6:CT7"/>
    <mergeCell ref="BU12:BY13"/>
    <mergeCell ref="BZ12:CD13"/>
    <mergeCell ref="CE12:CI13"/>
    <mergeCell ref="Y14:AS14"/>
    <mergeCell ref="AT14:BN14"/>
    <mergeCell ref="BO14:CI14"/>
    <mergeCell ref="B15:M15"/>
    <mergeCell ref="N15:X15"/>
    <mergeCell ref="Y15:AI15"/>
    <mergeCell ref="CU6:CU7"/>
    <mergeCell ref="R10:AE11"/>
    <mergeCell ref="BK10:BO11"/>
    <mergeCell ref="CE10:CI11"/>
    <mergeCell ref="M12:Q13"/>
    <mergeCell ref="R12:X13"/>
    <mergeCell ref="Y12:AE13"/>
    <mergeCell ref="AF12:AJ13"/>
    <mergeCell ref="AK12:AN13"/>
    <mergeCell ref="AO12:AR13"/>
    <mergeCell ref="AS12:AW13"/>
    <mergeCell ref="AX12:BA13"/>
    <mergeCell ref="BB12:BF13"/>
    <mergeCell ref="BG12:BJ13"/>
    <mergeCell ref="BK12:BO13"/>
    <mergeCell ref="BP12:BT13"/>
  </mergeCells>
  <phoneticPr fontId="1"/>
  <pageMargins left="0.7" right="0.7" top="0.75" bottom="0.75" header="0.3" footer="0.3"/>
  <pageSetup paperSize="9" scale="9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C00000"/>
    <pageSetUpPr fitToPage="1"/>
  </sheetPr>
  <dimension ref="A1:DV42"/>
  <sheetViews>
    <sheetView showGridLines="0" zoomScale="80" zoomScaleNormal="80" workbookViewId="0">
      <selection activeCell="CQ6" sqref="CQ6:CQ9"/>
    </sheetView>
  </sheetViews>
  <sheetFormatPr defaultColWidth="9" defaultRowHeight="18" customHeight="1"/>
  <cols>
    <col min="1" max="1" width="2.19921875" style="37" customWidth="1"/>
    <col min="2" max="87" width="1.19921875" style="38" customWidth="1"/>
    <col min="88" max="88" width="1.19921875" style="39" customWidth="1"/>
    <col min="89" max="89" width="1.09765625" style="39" customWidth="1"/>
    <col min="90" max="90" width="1.19921875" style="39" customWidth="1"/>
    <col min="91" max="93" width="1.19921875" style="40" customWidth="1"/>
    <col min="94" max="94" width="9" style="102" hidden="1" customWidth="1"/>
    <col min="95" max="95" width="22.09765625" style="40" customWidth="1"/>
    <col min="96" max="96" width="9" style="103"/>
    <col min="97" max="16384" width="9" style="40"/>
  </cols>
  <sheetData>
    <row r="1" spans="1:126" ht="36" customHeight="1">
      <c r="A1" s="45"/>
      <c r="B1" s="48" t="s">
        <v>136</v>
      </c>
      <c r="C1" s="110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63"/>
      <c r="CK1" s="63"/>
      <c r="CL1" s="63"/>
      <c r="CM1" s="119"/>
      <c r="CN1" s="119"/>
      <c r="CO1" s="88"/>
      <c r="CQ1" s="102"/>
      <c r="CR1" s="77"/>
      <c r="CS1" s="131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5"/>
      <c r="DI1" s="136" t="s">
        <v>83</v>
      </c>
      <c r="DJ1" s="135"/>
      <c r="DK1" s="136"/>
      <c r="DL1" s="135"/>
      <c r="DM1" s="316" t="s">
        <v>41</v>
      </c>
      <c r="DN1" s="317"/>
      <c r="DO1" s="144">
        <v>44197</v>
      </c>
      <c r="DP1" s="145"/>
      <c r="DQ1" s="135"/>
      <c r="DR1" s="135"/>
      <c r="DS1" s="135"/>
      <c r="DT1" s="135"/>
      <c r="DU1" s="135"/>
      <c r="DV1" s="135"/>
    </row>
    <row r="2" spans="1:126" ht="18" customHeight="1">
      <c r="A2" s="45"/>
      <c r="B2" s="106" t="s">
        <v>84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3"/>
      <c r="AX2" s="318"/>
      <c r="AY2" s="319"/>
      <c r="AZ2" s="319"/>
      <c r="BA2" s="319"/>
      <c r="BB2" s="319"/>
      <c r="BC2" s="319"/>
      <c r="BD2" s="319"/>
      <c r="BE2" s="319"/>
      <c r="BF2" s="319"/>
      <c r="BG2" s="319"/>
      <c r="BH2" s="319"/>
      <c r="BI2" s="319"/>
      <c r="BJ2" s="319"/>
      <c r="BK2" s="319"/>
      <c r="BL2" s="319"/>
      <c r="BM2" s="319"/>
      <c r="BN2" s="319"/>
      <c r="BO2" s="319"/>
      <c r="BP2" s="319"/>
      <c r="BQ2" s="320"/>
      <c r="BR2" s="321"/>
      <c r="BS2" s="321"/>
      <c r="BT2" s="321"/>
      <c r="BU2" s="321"/>
      <c r="BV2" s="321"/>
      <c r="BW2" s="321"/>
      <c r="BX2" s="321"/>
      <c r="BY2" s="321"/>
      <c r="BZ2" s="321"/>
      <c r="CA2" s="321"/>
      <c r="CB2" s="321"/>
      <c r="CC2" s="321"/>
      <c r="CD2" s="321"/>
      <c r="CE2" s="321"/>
      <c r="CF2" s="321"/>
      <c r="CG2" s="321"/>
      <c r="CH2" s="321"/>
      <c r="CI2" s="322"/>
      <c r="CJ2" s="63"/>
      <c r="CK2" s="63"/>
      <c r="CL2" s="63"/>
      <c r="CM2" s="119"/>
      <c r="CN2" s="119"/>
      <c r="CO2" s="88"/>
      <c r="CQ2" s="102"/>
      <c r="CR2" s="77"/>
      <c r="CS2" s="131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</row>
    <row r="3" spans="1:126" ht="18" customHeight="1">
      <c r="A3" s="45"/>
      <c r="B3" s="323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324"/>
      <c r="AX3" s="325" t="s">
        <v>85</v>
      </c>
      <c r="AY3" s="325"/>
      <c r="AZ3" s="325"/>
      <c r="BA3" s="325"/>
      <c r="BB3" s="325"/>
      <c r="BC3" s="325"/>
      <c r="BD3" s="325"/>
      <c r="BE3" s="325"/>
      <c r="BF3" s="325"/>
      <c r="BG3" s="325"/>
      <c r="BH3" s="326"/>
      <c r="BI3" s="326"/>
      <c r="BJ3" s="326"/>
      <c r="BK3" s="326"/>
      <c r="BL3" s="326"/>
      <c r="BM3" s="326"/>
      <c r="BN3" s="326"/>
      <c r="BO3" s="326"/>
      <c r="BP3" s="326"/>
      <c r="BQ3" s="326"/>
      <c r="BR3" s="326"/>
      <c r="BS3" s="326"/>
      <c r="BT3" s="326"/>
      <c r="BU3" s="326"/>
      <c r="BV3" s="326"/>
      <c r="BW3" s="326"/>
      <c r="BX3" s="326"/>
      <c r="BY3" s="326"/>
      <c r="BZ3" s="326"/>
      <c r="CA3" s="326"/>
      <c r="CB3" s="326"/>
      <c r="CC3" s="326"/>
      <c r="CD3" s="326"/>
      <c r="CE3" s="326"/>
      <c r="CF3" s="326"/>
      <c r="CG3" s="326"/>
      <c r="CH3" s="326"/>
      <c r="CI3" s="327"/>
      <c r="CJ3" s="63"/>
      <c r="CK3" s="63"/>
      <c r="CL3" s="63"/>
      <c r="CM3" s="119"/>
      <c r="CN3" s="119"/>
      <c r="CO3" s="88"/>
      <c r="CQ3" s="102"/>
      <c r="CR3" s="77"/>
      <c r="CS3" s="131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5"/>
      <c r="DI3" s="312" t="s">
        <v>51</v>
      </c>
      <c r="DJ3" s="312"/>
      <c r="DK3" s="312"/>
      <c r="DL3" s="312"/>
      <c r="DM3" s="328">
        <v>5000000</v>
      </c>
      <c r="DN3" s="328"/>
      <c r="DO3" s="328"/>
      <c r="DP3" s="146"/>
      <c r="DQ3" s="135"/>
      <c r="DR3" s="135"/>
      <c r="DS3" s="135"/>
      <c r="DT3" s="135"/>
      <c r="DU3" s="135"/>
      <c r="DV3" s="135"/>
    </row>
    <row r="4" spans="1:126" ht="18" customHeight="1">
      <c r="A4" s="45"/>
      <c r="B4" s="308" t="s">
        <v>87</v>
      </c>
      <c r="C4" s="309"/>
      <c r="D4" s="309"/>
      <c r="E4" s="309"/>
      <c r="F4" s="309"/>
      <c r="G4" s="309"/>
      <c r="H4" s="309"/>
      <c r="I4" s="309"/>
      <c r="J4" s="258" t="s">
        <v>88</v>
      </c>
      <c r="K4" s="258"/>
      <c r="L4" s="258"/>
      <c r="M4" s="258"/>
      <c r="N4" s="258"/>
      <c r="O4" s="258"/>
      <c r="P4" s="258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  <c r="BS4" s="264"/>
      <c r="BT4" s="264"/>
      <c r="BU4" s="264"/>
      <c r="BV4" s="264"/>
      <c r="BW4" s="264"/>
      <c r="BX4" s="264"/>
      <c r="BY4" s="264"/>
      <c r="BZ4" s="264"/>
      <c r="CA4" s="264"/>
      <c r="CB4" s="264"/>
      <c r="CC4" s="264"/>
      <c r="CD4" s="264"/>
      <c r="CE4" s="264"/>
      <c r="CF4" s="264"/>
      <c r="CG4" s="264"/>
      <c r="CH4" s="264"/>
      <c r="CI4" s="283"/>
      <c r="CJ4" s="63"/>
      <c r="CK4" s="63"/>
      <c r="CL4" s="63"/>
      <c r="CM4" s="119"/>
      <c r="CN4" s="119"/>
      <c r="CO4" s="88"/>
      <c r="CQ4" s="102"/>
      <c r="CR4" s="77"/>
      <c r="CS4" s="131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5"/>
      <c r="DI4" s="312"/>
      <c r="DJ4" s="312"/>
      <c r="DK4" s="312"/>
      <c r="DL4" s="312"/>
      <c r="DM4" s="328"/>
      <c r="DN4" s="328"/>
      <c r="DO4" s="328"/>
      <c r="DP4" s="146"/>
      <c r="DQ4" s="135"/>
      <c r="DR4" s="147" t="s">
        <v>89</v>
      </c>
      <c r="DS4" s="135"/>
      <c r="DT4" s="135"/>
      <c r="DU4" s="135"/>
      <c r="DV4" s="135"/>
    </row>
    <row r="5" spans="1:126" ht="18" customHeight="1">
      <c r="A5" s="45"/>
      <c r="B5" s="308"/>
      <c r="C5" s="309"/>
      <c r="D5" s="309"/>
      <c r="E5" s="309"/>
      <c r="F5" s="309"/>
      <c r="G5" s="309"/>
      <c r="H5" s="309"/>
      <c r="I5" s="309"/>
      <c r="J5" s="270" t="s">
        <v>90</v>
      </c>
      <c r="K5" s="265"/>
      <c r="L5" s="265"/>
      <c r="M5" s="265"/>
      <c r="N5" s="265"/>
      <c r="O5" s="265"/>
      <c r="P5" s="265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309" t="s">
        <v>91</v>
      </c>
      <c r="BI5" s="258"/>
      <c r="BJ5" s="258"/>
      <c r="BK5" s="258"/>
      <c r="BL5" s="258"/>
      <c r="BM5" s="258"/>
      <c r="BN5" s="258"/>
      <c r="BO5" s="258"/>
      <c r="BP5" s="264" t="s">
        <v>65</v>
      </c>
      <c r="BQ5" s="264"/>
      <c r="BR5" s="264"/>
      <c r="BS5" s="264"/>
      <c r="BT5" s="264"/>
      <c r="BU5" s="264" t="s">
        <v>92</v>
      </c>
      <c r="BV5" s="264"/>
      <c r="BW5" s="264"/>
      <c r="BX5" s="264"/>
      <c r="BY5" s="264"/>
      <c r="BZ5" s="264" t="s">
        <v>93</v>
      </c>
      <c r="CA5" s="264"/>
      <c r="CB5" s="264"/>
      <c r="CC5" s="264"/>
      <c r="CD5" s="264"/>
      <c r="CE5" s="264" t="s">
        <v>94</v>
      </c>
      <c r="CF5" s="264"/>
      <c r="CG5" s="264"/>
      <c r="CH5" s="264"/>
      <c r="CI5" s="283"/>
      <c r="CJ5" s="63"/>
      <c r="CK5" s="63"/>
      <c r="CL5" s="63"/>
      <c r="CM5" s="119"/>
      <c r="CN5" s="119"/>
      <c r="CO5" s="88"/>
      <c r="CQ5" s="125" t="s">
        <v>95</v>
      </c>
      <c r="CR5" s="74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5"/>
      <c r="DI5" s="137"/>
      <c r="DJ5" s="137"/>
      <c r="DK5" s="137"/>
      <c r="DL5" s="137"/>
      <c r="DM5" s="135"/>
      <c r="DN5" s="135"/>
      <c r="DO5" s="144">
        <f>DO8+1</f>
        <v>20456</v>
      </c>
      <c r="DP5" s="144" t="s">
        <v>96</v>
      </c>
      <c r="DQ5" s="135"/>
      <c r="DR5" s="150" t="s">
        <v>97</v>
      </c>
      <c r="DS5" s="135"/>
      <c r="DT5" s="135"/>
      <c r="DU5" s="305" t="s">
        <v>98</v>
      </c>
      <c r="DV5" s="306"/>
    </row>
    <row r="6" spans="1:126" ht="18" customHeight="1">
      <c r="A6" s="45"/>
      <c r="B6" s="308"/>
      <c r="C6" s="309"/>
      <c r="D6" s="309"/>
      <c r="E6" s="309"/>
      <c r="F6" s="309"/>
      <c r="G6" s="309"/>
      <c r="H6" s="309"/>
      <c r="I6" s="309"/>
      <c r="J6" s="265"/>
      <c r="K6" s="265"/>
      <c r="L6" s="265"/>
      <c r="M6" s="265"/>
      <c r="N6" s="265"/>
      <c r="O6" s="265"/>
      <c r="P6" s="265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58"/>
      <c r="BI6" s="258"/>
      <c r="BJ6" s="258"/>
      <c r="BK6" s="258"/>
      <c r="BL6" s="258"/>
      <c r="BM6" s="258"/>
      <c r="BN6" s="258"/>
      <c r="BO6" s="258"/>
      <c r="BP6" s="303" t="s">
        <v>100</v>
      </c>
      <c r="BQ6" s="303"/>
      <c r="BR6" s="303"/>
      <c r="BS6" s="303"/>
      <c r="BT6" s="303"/>
      <c r="BU6" s="303"/>
      <c r="BV6" s="303"/>
      <c r="BW6" s="303" t="s">
        <v>102</v>
      </c>
      <c r="BX6" s="303"/>
      <c r="BY6" s="303"/>
      <c r="BZ6" s="303"/>
      <c r="CA6" s="303"/>
      <c r="CB6" s="303"/>
      <c r="CC6" s="303" t="s">
        <v>103</v>
      </c>
      <c r="CD6" s="303"/>
      <c r="CE6" s="303"/>
      <c r="CF6" s="303"/>
      <c r="CG6" s="303"/>
      <c r="CH6" s="303"/>
      <c r="CI6" s="304"/>
      <c r="CJ6" s="63"/>
      <c r="CK6" s="63"/>
      <c r="CL6" s="63"/>
      <c r="CM6" s="119"/>
      <c r="CN6" s="119"/>
      <c r="CO6" s="88"/>
      <c r="CQ6" s="310"/>
      <c r="CR6" s="74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5"/>
      <c r="DI6" s="312" t="s">
        <v>105</v>
      </c>
      <c r="DJ6" s="312"/>
      <c r="DK6" s="312"/>
      <c r="DL6" s="312"/>
      <c r="DM6" s="313">
        <f>MAX(VLOOKUP(CQ6,DJ15:DS19,4),0)</f>
        <v>0</v>
      </c>
      <c r="DN6" s="313"/>
      <c r="DO6" s="313"/>
      <c r="DP6" s="314" t="s">
        <v>106</v>
      </c>
      <c r="DQ6" s="148"/>
      <c r="DR6" s="261">
        <f>MAX(VLOOKUP(CQ6,DJ15:DS19,7),0)</f>
        <v>0</v>
      </c>
      <c r="DS6" s="262"/>
      <c r="DT6" s="135"/>
      <c r="DU6" s="261">
        <f>MAX(VLOOKUP(CQ6,DJ15:DS19,10),0)</f>
        <v>0</v>
      </c>
      <c r="DV6" s="262"/>
    </row>
    <row r="7" spans="1:126" ht="18" customHeight="1">
      <c r="A7" s="45"/>
      <c r="B7" s="298" t="s">
        <v>107</v>
      </c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  <c r="AG7" s="299"/>
      <c r="AH7" s="299"/>
      <c r="AI7" s="299"/>
      <c r="AJ7" s="300" t="s">
        <v>32</v>
      </c>
      <c r="AK7" s="300"/>
      <c r="AL7" s="300"/>
      <c r="AM7" s="300"/>
      <c r="AN7" s="300"/>
      <c r="AO7" s="300"/>
      <c r="AP7" s="300"/>
      <c r="AQ7" s="300"/>
      <c r="AR7" s="300"/>
      <c r="AS7" s="300"/>
      <c r="AT7" s="300"/>
      <c r="AU7" s="300"/>
      <c r="AV7" s="300"/>
      <c r="AW7" s="300"/>
      <c r="AX7" s="300"/>
      <c r="AY7" s="300"/>
      <c r="AZ7" s="300"/>
      <c r="BA7" s="300"/>
      <c r="BB7" s="300"/>
      <c r="BC7" s="300"/>
      <c r="BD7" s="300"/>
      <c r="BE7" s="300"/>
      <c r="BF7" s="300"/>
      <c r="BG7" s="300"/>
      <c r="BH7" s="300" t="s">
        <v>60</v>
      </c>
      <c r="BI7" s="300"/>
      <c r="BJ7" s="300"/>
      <c r="BK7" s="300"/>
      <c r="BL7" s="300"/>
      <c r="BM7" s="300"/>
      <c r="BN7" s="300"/>
      <c r="BO7" s="300"/>
      <c r="BP7" s="300"/>
      <c r="BQ7" s="300"/>
      <c r="BR7" s="300"/>
      <c r="BS7" s="300"/>
      <c r="BT7" s="300"/>
      <c r="BU7" s="300"/>
      <c r="BV7" s="300"/>
      <c r="BW7" s="300"/>
      <c r="BX7" s="300"/>
      <c r="BY7" s="300"/>
      <c r="BZ7" s="300"/>
      <c r="CA7" s="300"/>
      <c r="CB7" s="300"/>
      <c r="CC7" s="300"/>
      <c r="CD7" s="300"/>
      <c r="CE7" s="300"/>
      <c r="CF7" s="300"/>
      <c r="CG7" s="300"/>
      <c r="CH7" s="300"/>
      <c r="CI7" s="307"/>
      <c r="CJ7" s="63"/>
      <c r="CK7" s="63"/>
      <c r="CL7" s="63"/>
      <c r="CM7" s="119"/>
      <c r="CN7" s="119"/>
      <c r="CO7" s="88"/>
      <c r="CQ7" s="311"/>
      <c r="CR7" s="74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5"/>
      <c r="DI7" s="312"/>
      <c r="DJ7" s="312"/>
      <c r="DK7" s="312"/>
      <c r="DL7" s="312"/>
      <c r="DM7" s="313"/>
      <c r="DN7" s="313"/>
      <c r="DO7" s="313"/>
      <c r="DP7" s="315"/>
      <c r="DQ7" s="148"/>
      <c r="DR7" s="262"/>
      <c r="DS7" s="262"/>
      <c r="DT7" s="135"/>
      <c r="DU7" s="262"/>
      <c r="DV7" s="262"/>
    </row>
    <row r="8" spans="1:126" ht="18" customHeight="1">
      <c r="A8" s="45"/>
      <c r="B8" s="298" t="s">
        <v>108</v>
      </c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303" t="s">
        <v>79</v>
      </c>
      <c r="AK8" s="303"/>
      <c r="AL8" s="303"/>
      <c r="AM8" s="303"/>
      <c r="AN8" s="303"/>
      <c r="AO8" s="303"/>
      <c r="AP8" s="303"/>
      <c r="AQ8" s="303"/>
      <c r="AR8" s="303"/>
      <c r="AS8" s="303"/>
      <c r="AT8" s="303"/>
      <c r="AU8" s="303"/>
      <c r="AV8" s="303"/>
      <c r="AW8" s="303"/>
      <c r="AX8" s="303"/>
      <c r="AY8" s="303"/>
      <c r="AZ8" s="303"/>
      <c r="BA8" s="303"/>
      <c r="BB8" s="303"/>
      <c r="BC8" s="303"/>
      <c r="BD8" s="303"/>
      <c r="BE8" s="303"/>
      <c r="BF8" s="303"/>
      <c r="BG8" s="303"/>
      <c r="BH8" s="303" t="s">
        <v>79</v>
      </c>
      <c r="BI8" s="303"/>
      <c r="BJ8" s="303"/>
      <c r="BK8" s="303"/>
      <c r="BL8" s="303"/>
      <c r="BM8" s="303"/>
      <c r="BN8" s="303"/>
      <c r="BO8" s="303"/>
      <c r="BP8" s="303"/>
      <c r="BQ8" s="303"/>
      <c r="BR8" s="303"/>
      <c r="BS8" s="303"/>
      <c r="BT8" s="303"/>
      <c r="BU8" s="303"/>
      <c r="BV8" s="303"/>
      <c r="BW8" s="303"/>
      <c r="BX8" s="303"/>
      <c r="BY8" s="303"/>
      <c r="BZ8" s="303"/>
      <c r="CA8" s="303"/>
      <c r="CB8" s="303"/>
      <c r="CC8" s="303"/>
      <c r="CD8" s="303"/>
      <c r="CE8" s="303"/>
      <c r="CF8" s="303"/>
      <c r="CG8" s="303"/>
      <c r="CH8" s="303"/>
      <c r="CI8" s="304"/>
      <c r="CJ8" s="63"/>
      <c r="CK8" s="63"/>
      <c r="CL8" s="63"/>
      <c r="CM8" s="119"/>
      <c r="CN8" s="119"/>
      <c r="CO8" s="88"/>
      <c r="CQ8" s="311"/>
      <c r="CR8" s="74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5"/>
      <c r="DI8" s="137"/>
      <c r="DJ8" s="137"/>
      <c r="DK8" s="137"/>
      <c r="DL8" s="137"/>
      <c r="DM8" s="135"/>
      <c r="DN8" s="135"/>
      <c r="DO8" s="144">
        <f>EDATE(DO1,-780)</f>
        <v>20455</v>
      </c>
      <c r="DP8" s="149" t="s">
        <v>23</v>
      </c>
      <c r="DQ8" s="135"/>
      <c r="DR8" s="143"/>
      <c r="DS8" s="135"/>
      <c r="DT8" s="135"/>
      <c r="DU8" s="135"/>
      <c r="DV8" s="135"/>
    </row>
    <row r="9" spans="1:126" ht="18" customHeight="1">
      <c r="A9" s="45"/>
      <c r="B9" s="298" t="s">
        <v>109</v>
      </c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303" t="s">
        <v>79</v>
      </c>
      <c r="AK9" s="303"/>
      <c r="AL9" s="303"/>
      <c r="AM9" s="303"/>
      <c r="AN9" s="303"/>
      <c r="AO9" s="303"/>
      <c r="AP9" s="303"/>
      <c r="AQ9" s="303"/>
      <c r="AR9" s="303"/>
      <c r="AS9" s="303"/>
      <c r="AT9" s="303"/>
      <c r="AU9" s="303"/>
      <c r="AV9" s="303"/>
      <c r="AW9" s="303"/>
      <c r="AX9" s="303"/>
      <c r="AY9" s="303"/>
      <c r="AZ9" s="303"/>
      <c r="BA9" s="303"/>
      <c r="BB9" s="303"/>
      <c r="BC9" s="303"/>
      <c r="BD9" s="303"/>
      <c r="BE9" s="303"/>
      <c r="BF9" s="303"/>
      <c r="BG9" s="303"/>
      <c r="BH9" s="303" t="s">
        <v>79</v>
      </c>
      <c r="BI9" s="303"/>
      <c r="BJ9" s="303"/>
      <c r="BK9" s="303"/>
      <c r="BL9" s="303"/>
      <c r="BM9" s="303"/>
      <c r="BN9" s="303"/>
      <c r="BO9" s="303"/>
      <c r="BP9" s="303"/>
      <c r="BQ9" s="303"/>
      <c r="BR9" s="303"/>
      <c r="BS9" s="303"/>
      <c r="BT9" s="303"/>
      <c r="BU9" s="303"/>
      <c r="BV9" s="303"/>
      <c r="BW9" s="303"/>
      <c r="BX9" s="303"/>
      <c r="BY9" s="303"/>
      <c r="BZ9" s="303"/>
      <c r="CA9" s="303"/>
      <c r="CB9" s="303"/>
      <c r="CC9" s="303"/>
      <c r="CD9" s="303"/>
      <c r="CE9" s="303"/>
      <c r="CF9" s="303"/>
      <c r="CG9" s="303"/>
      <c r="CH9" s="303"/>
      <c r="CI9" s="304"/>
      <c r="CJ9" s="63"/>
      <c r="CK9" s="63"/>
      <c r="CL9" s="63"/>
      <c r="CM9" s="119"/>
      <c r="CN9" s="119"/>
      <c r="CO9" s="89"/>
      <c r="CQ9" s="311"/>
      <c r="CR9" s="74" t="s">
        <v>11</v>
      </c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5"/>
      <c r="DI9" s="312" t="s">
        <v>105</v>
      </c>
      <c r="DJ9" s="312"/>
      <c r="DK9" s="312"/>
      <c r="DL9" s="312"/>
      <c r="DM9" s="313">
        <f>MAX(VLOOKUP(CQ6,DJ20:DS24,4),0)</f>
        <v>0</v>
      </c>
      <c r="DN9" s="313"/>
      <c r="DO9" s="313"/>
      <c r="DP9" s="314" t="s">
        <v>99</v>
      </c>
      <c r="DQ9" s="135"/>
      <c r="DR9" s="261">
        <f>MAX(VLOOKUP(CQ6,DJ20:DS24,7),0)</f>
        <v>0</v>
      </c>
      <c r="DS9" s="262"/>
      <c r="DT9" s="135"/>
      <c r="DU9" s="261">
        <f>MAX(VLOOKUP(CQ6,DJ20:DS24,10),0)</f>
        <v>0</v>
      </c>
      <c r="DV9" s="262"/>
    </row>
    <row r="10" spans="1:126" ht="18" customHeight="1">
      <c r="A10" s="45"/>
      <c r="B10" s="298" t="s">
        <v>110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299"/>
      <c r="AG10" s="299"/>
      <c r="AH10" s="299"/>
      <c r="AI10" s="299"/>
      <c r="AJ10" s="303" t="s">
        <v>79</v>
      </c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 t="s">
        <v>79</v>
      </c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4"/>
      <c r="CJ10" s="63"/>
      <c r="CK10" s="63"/>
      <c r="CL10" s="63"/>
      <c r="CM10" s="119"/>
      <c r="CN10" s="119"/>
      <c r="CO10" s="121"/>
      <c r="CQ10" s="126"/>
      <c r="CR10" s="74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5"/>
      <c r="DI10" s="312"/>
      <c r="DJ10" s="312"/>
      <c r="DK10" s="312"/>
      <c r="DL10" s="312"/>
      <c r="DM10" s="313"/>
      <c r="DN10" s="313"/>
      <c r="DO10" s="313"/>
      <c r="DP10" s="315"/>
      <c r="DQ10" s="135"/>
      <c r="DR10" s="262"/>
      <c r="DS10" s="262"/>
      <c r="DT10" s="135"/>
      <c r="DU10" s="262"/>
      <c r="DV10" s="262"/>
    </row>
    <row r="11" spans="1:126" ht="18" customHeight="1">
      <c r="A11" s="45"/>
      <c r="B11" s="298" t="s">
        <v>111</v>
      </c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303" t="s">
        <v>79</v>
      </c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 t="s">
        <v>79</v>
      </c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4"/>
      <c r="CJ11" s="63"/>
      <c r="CK11" s="63"/>
      <c r="CL11" s="63"/>
      <c r="CM11" s="119"/>
      <c r="CN11" s="119"/>
      <c r="CO11" s="122"/>
      <c r="CQ11" s="102"/>
      <c r="CR11" s="74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5"/>
      <c r="DI11" s="138"/>
      <c r="DJ11" s="138"/>
      <c r="DK11" s="138"/>
      <c r="DL11" s="138"/>
      <c r="DM11" s="141"/>
      <c r="DN11" s="141"/>
      <c r="DO11" s="141"/>
      <c r="DP11" s="148"/>
      <c r="DQ11" s="135"/>
      <c r="DR11" s="151"/>
      <c r="DS11" s="151"/>
      <c r="DT11" s="135"/>
      <c r="DU11" s="151"/>
      <c r="DV11" s="151"/>
    </row>
    <row r="12" spans="1:126" ht="18" customHeight="1">
      <c r="A12" s="45"/>
      <c r="B12" s="298" t="s">
        <v>112</v>
      </c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64" t="s">
        <v>1</v>
      </c>
      <c r="U12" s="264"/>
      <c r="V12" s="264"/>
      <c r="W12" s="264"/>
      <c r="X12" s="264"/>
      <c r="Y12" s="264"/>
      <c r="Z12" s="264"/>
      <c r="AA12" s="264"/>
      <c r="AB12" s="264"/>
      <c r="AC12" s="264"/>
      <c r="AD12" s="264" t="s">
        <v>113</v>
      </c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4"/>
      <c r="AS12" s="263" t="s">
        <v>114</v>
      </c>
      <c r="AT12" s="264"/>
      <c r="AU12" s="264"/>
      <c r="AV12" s="264"/>
      <c r="AW12" s="264"/>
      <c r="AX12" s="264"/>
      <c r="AY12" s="264"/>
      <c r="AZ12" s="300" t="s">
        <v>115</v>
      </c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264"/>
      <c r="BO12" s="264"/>
      <c r="BP12" s="264"/>
      <c r="BQ12" s="264"/>
      <c r="BR12" s="264"/>
      <c r="BS12" s="265" t="s">
        <v>116</v>
      </c>
      <c r="BT12" s="265"/>
      <c r="BU12" s="265"/>
      <c r="BV12" s="265"/>
      <c r="BW12" s="265"/>
      <c r="BX12" s="265"/>
      <c r="BY12" s="265"/>
      <c r="BZ12" s="265"/>
      <c r="CA12" s="265"/>
      <c r="CB12" s="265"/>
      <c r="CC12" s="265"/>
      <c r="CD12" s="265"/>
      <c r="CE12" s="265"/>
      <c r="CF12" s="265"/>
      <c r="CG12" s="265"/>
      <c r="CH12" s="265"/>
      <c r="CI12" s="266"/>
      <c r="CJ12" s="63"/>
      <c r="CK12" s="63"/>
      <c r="CL12" s="63"/>
      <c r="CM12" s="119"/>
      <c r="CN12" s="119"/>
      <c r="CO12" s="88"/>
      <c r="CQ12" s="102"/>
      <c r="CR12" s="74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</row>
    <row r="13" spans="1:126" ht="18" customHeight="1">
      <c r="A13" s="45"/>
      <c r="B13" s="301" t="s">
        <v>53</v>
      </c>
      <c r="C13" s="271"/>
      <c r="D13" s="271"/>
      <c r="E13" s="271"/>
      <c r="F13" s="271"/>
      <c r="G13" s="302" t="s">
        <v>104</v>
      </c>
      <c r="H13" s="271"/>
      <c r="I13" s="271"/>
      <c r="J13" s="271"/>
      <c r="K13" s="302" t="s">
        <v>117</v>
      </c>
      <c r="L13" s="271"/>
      <c r="M13" s="271"/>
      <c r="N13" s="271"/>
      <c r="O13" s="302" t="s">
        <v>118</v>
      </c>
      <c r="P13" s="271"/>
      <c r="Q13" s="271"/>
      <c r="R13" s="271"/>
      <c r="S13" s="271"/>
      <c r="T13" s="265" t="s">
        <v>119</v>
      </c>
      <c r="U13" s="265"/>
      <c r="V13" s="265"/>
      <c r="W13" s="265"/>
      <c r="X13" s="265"/>
      <c r="Y13" s="265" t="s">
        <v>71</v>
      </c>
      <c r="Z13" s="265"/>
      <c r="AA13" s="265"/>
      <c r="AB13" s="265"/>
      <c r="AC13" s="265"/>
      <c r="AD13" s="265" t="s">
        <v>40</v>
      </c>
      <c r="AE13" s="265"/>
      <c r="AF13" s="265"/>
      <c r="AG13" s="265"/>
      <c r="AH13" s="265"/>
      <c r="AI13" s="265" t="s">
        <v>120</v>
      </c>
      <c r="AJ13" s="265"/>
      <c r="AK13" s="265"/>
      <c r="AL13" s="265"/>
      <c r="AM13" s="265"/>
      <c r="AN13" s="265" t="s">
        <v>33</v>
      </c>
      <c r="AO13" s="265"/>
      <c r="AP13" s="265"/>
      <c r="AQ13" s="265"/>
      <c r="AR13" s="265"/>
      <c r="AS13" s="264"/>
      <c r="AT13" s="264"/>
      <c r="AU13" s="264"/>
      <c r="AV13" s="264"/>
      <c r="AW13" s="264"/>
      <c r="AX13" s="264"/>
      <c r="AY13" s="264"/>
      <c r="AZ13" s="265" t="s">
        <v>29</v>
      </c>
      <c r="BA13" s="265"/>
      <c r="BB13" s="265"/>
      <c r="BC13" s="265"/>
      <c r="BD13" s="265"/>
      <c r="BE13" s="265"/>
      <c r="BF13" s="265"/>
      <c r="BG13" s="265"/>
      <c r="BH13" s="265"/>
      <c r="BI13" s="265" t="s">
        <v>33</v>
      </c>
      <c r="BJ13" s="265"/>
      <c r="BK13" s="265"/>
      <c r="BL13" s="265"/>
      <c r="BM13" s="265"/>
      <c r="BN13" s="264"/>
      <c r="BO13" s="264"/>
      <c r="BP13" s="264"/>
      <c r="BQ13" s="264"/>
      <c r="BR13" s="264"/>
      <c r="BS13" s="265"/>
      <c r="BT13" s="265"/>
      <c r="BU13" s="265"/>
      <c r="BV13" s="265"/>
      <c r="BW13" s="265"/>
      <c r="BX13" s="265"/>
      <c r="BY13" s="265"/>
      <c r="BZ13" s="265"/>
      <c r="CA13" s="265"/>
      <c r="CB13" s="265"/>
      <c r="CC13" s="265"/>
      <c r="CD13" s="265"/>
      <c r="CE13" s="265"/>
      <c r="CF13" s="265"/>
      <c r="CG13" s="265"/>
      <c r="CH13" s="265"/>
      <c r="CI13" s="266"/>
      <c r="CJ13" s="63"/>
      <c r="CK13" s="63"/>
      <c r="CL13" s="63"/>
      <c r="CM13" s="119"/>
      <c r="CN13" s="119"/>
      <c r="CO13" s="88"/>
      <c r="CQ13" s="102"/>
      <c r="CR13" s="74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5"/>
      <c r="DI13" s="267" t="s">
        <v>57</v>
      </c>
      <c r="DJ13" s="267"/>
      <c r="DK13" s="267"/>
      <c r="DL13" s="267"/>
      <c r="DM13" s="142"/>
      <c r="DN13" s="142"/>
      <c r="DO13" s="142"/>
      <c r="DP13" s="142"/>
      <c r="DQ13" s="142"/>
      <c r="DR13" s="142"/>
      <c r="DS13" s="142"/>
      <c r="DT13" s="142"/>
      <c r="DU13" s="142"/>
      <c r="DV13" s="135"/>
    </row>
    <row r="14" spans="1:126" ht="18" customHeight="1">
      <c r="A14" s="45"/>
      <c r="B14" s="277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96" t="s">
        <v>70</v>
      </c>
      <c r="AE14" s="296"/>
      <c r="AF14" s="296"/>
      <c r="AG14" s="296"/>
      <c r="AH14" s="296"/>
      <c r="AI14" s="296" t="s">
        <v>70</v>
      </c>
      <c r="AJ14" s="296"/>
      <c r="AK14" s="296"/>
      <c r="AL14" s="296"/>
      <c r="AM14" s="296"/>
      <c r="AN14" s="296" t="s">
        <v>70</v>
      </c>
      <c r="AO14" s="296"/>
      <c r="AP14" s="296"/>
      <c r="AQ14" s="296"/>
      <c r="AR14" s="296"/>
      <c r="AS14" s="296" t="s">
        <v>70</v>
      </c>
      <c r="AT14" s="296"/>
      <c r="AU14" s="296"/>
      <c r="AV14" s="296"/>
      <c r="AW14" s="296"/>
      <c r="AX14" s="296"/>
      <c r="AY14" s="296"/>
      <c r="AZ14" s="296" t="s">
        <v>58</v>
      </c>
      <c r="BA14" s="296"/>
      <c r="BB14" s="296"/>
      <c r="BC14" s="296"/>
      <c r="BD14" s="296" t="s">
        <v>0</v>
      </c>
      <c r="BE14" s="296"/>
      <c r="BF14" s="296"/>
      <c r="BG14" s="296"/>
      <c r="BH14" s="296"/>
      <c r="BI14" s="296" t="s">
        <v>70</v>
      </c>
      <c r="BJ14" s="296"/>
      <c r="BK14" s="296"/>
      <c r="BL14" s="296"/>
      <c r="BM14" s="296"/>
      <c r="BN14" s="296" t="s">
        <v>70</v>
      </c>
      <c r="BO14" s="296"/>
      <c r="BP14" s="296"/>
      <c r="BQ14" s="296"/>
      <c r="BR14" s="296"/>
      <c r="BS14" s="296" t="s">
        <v>11</v>
      </c>
      <c r="BT14" s="296"/>
      <c r="BU14" s="296"/>
      <c r="BV14" s="296"/>
      <c r="BW14" s="296"/>
      <c r="BX14" s="296"/>
      <c r="BY14" s="296"/>
      <c r="BZ14" s="296"/>
      <c r="CA14" s="296"/>
      <c r="CB14" s="296"/>
      <c r="CC14" s="296"/>
      <c r="CD14" s="296"/>
      <c r="CE14" s="296"/>
      <c r="CF14" s="296"/>
      <c r="CG14" s="296"/>
      <c r="CH14" s="296"/>
      <c r="CI14" s="297"/>
      <c r="CJ14" s="115"/>
      <c r="CK14" s="63"/>
      <c r="CL14" s="63"/>
      <c r="CM14" s="119"/>
      <c r="CN14" s="119"/>
      <c r="CO14" s="88"/>
      <c r="CQ14" s="125" t="s">
        <v>135</v>
      </c>
      <c r="CR14" s="74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5"/>
      <c r="DI14" s="267"/>
      <c r="DJ14" s="267"/>
      <c r="DK14" s="267"/>
      <c r="DL14" s="267"/>
      <c r="DM14" s="139">
        <v>0</v>
      </c>
      <c r="DN14" s="140" t="s">
        <v>52</v>
      </c>
      <c r="DO14" s="139">
        <v>10000000</v>
      </c>
      <c r="DP14" s="139">
        <v>10000001</v>
      </c>
      <c r="DQ14" s="140" t="s">
        <v>52</v>
      </c>
      <c r="DR14" s="139">
        <v>20000000</v>
      </c>
      <c r="DS14" s="139">
        <v>20000001</v>
      </c>
      <c r="DT14" s="140" t="s">
        <v>52</v>
      </c>
      <c r="DU14" s="139"/>
      <c r="DV14" s="135"/>
    </row>
    <row r="15" spans="1:126" ht="18" customHeight="1">
      <c r="A15" s="45"/>
      <c r="B15" s="277" t="s">
        <v>121</v>
      </c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70" t="s">
        <v>123</v>
      </c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 t="s">
        <v>124</v>
      </c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90"/>
      <c r="CJ15" s="63"/>
      <c r="CK15" s="63"/>
      <c r="CL15" s="63"/>
      <c r="CM15" s="119"/>
      <c r="CN15" s="119"/>
      <c r="CO15" s="88"/>
      <c r="CQ15" s="127" t="s">
        <v>158</v>
      </c>
      <c r="CR15" s="74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5"/>
      <c r="DI15" s="268" t="s">
        <v>125</v>
      </c>
      <c r="DJ15" s="139">
        <v>0</v>
      </c>
      <c r="DK15" s="140" t="s">
        <v>52</v>
      </c>
      <c r="DL15" s="139">
        <v>1300000</v>
      </c>
      <c r="DM15" s="284">
        <f>$CQ$6-600000</f>
        <v>-600000</v>
      </c>
      <c r="DN15" s="284"/>
      <c r="DO15" s="284"/>
      <c r="DP15" s="284">
        <f>CQ6-500000</f>
        <v>-500000</v>
      </c>
      <c r="DQ15" s="284"/>
      <c r="DR15" s="284"/>
      <c r="DS15" s="284">
        <f>CQ6-400000</f>
        <v>-400000</v>
      </c>
      <c r="DT15" s="284"/>
      <c r="DU15" s="284"/>
      <c r="DV15" s="135"/>
    </row>
    <row r="16" spans="1:126" ht="18" customHeight="1">
      <c r="A16" s="45"/>
      <c r="B16" s="269" t="s">
        <v>126</v>
      </c>
      <c r="C16" s="263"/>
      <c r="D16" s="263"/>
      <c r="E16" s="263"/>
      <c r="F16" s="263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 t="s">
        <v>127</v>
      </c>
      <c r="Z16" s="270"/>
      <c r="AA16" s="270"/>
      <c r="AB16" s="295" t="s">
        <v>10</v>
      </c>
      <c r="AC16" s="295"/>
      <c r="AD16" s="295"/>
      <c r="AE16" s="295"/>
      <c r="AF16" s="295"/>
      <c r="AG16" s="295"/>
      <c r="AH16" s="295"/>
      <c r="AI16" s="295"/>
      <c r="AJ16" s="271">
        <v>1</v>
      </c>
      <c r="AK16" s="263" t="s">
        <v>126</v>
      </c>
      <c r="AL16" s="263"/>
      <c r="AM16" s="263"/>
      <c r="AN16" s="263"/>
      <c r="AO16" s="263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5"/>
      <c r="BF16" s="265"/>
      <c r="BG16" s="270" t="s">
        <v>127</v>
      </c>
      <c r="BH16" s="270"/>
      <c r="BI16" s="270"/>
      <c r="BJ16" s="271">
        <v>1</v>
      </c>
      <c r="BK16" s="263" t="s">
        <v>126</v>
      </c>
      <c r="BL16" s="263"/>
      <c r="BM16" s="263"/>
      <c r="BN16" s="263"/>
      <c r="BO16" s="263"/>
      <c r="BP16" s="265"/>
      <c r="BQ16" s="265"/>
      <c r="BR16" s="265"/>
      <c r="BS16" s="265"/>
      <c r="BT16" s="265"/>
      <c r="BU16" s="265"/>
      <c r="BV16" s="265"/>
      <c r="BW16" s="265"/>
      <c r="BX16" s="265"/>
      <c r="BY16" s="265"/>
      <c r="BZ16" s="265"/>
      <c r="CA16" s="265"/>
      <c r="CB16" s="265"/>
      <c r="CC16" s="265"/>
      <c r="CD16" s="265"/>
      <c r="CE16" s="265"/>
      <c r="CF16" s="265"/>
      <c r="CG16" s="270" t="s">
        <v>127</v>
      </c>
      <c r="CH16" s="270"/>
      <c r="CI16" s="290"/>
      <c r="CJ16" s="116"/>
      <c r="CK16" s="116"/>
      <c r="CL16" s="116"/>
      <c r="CM16" s="63"/>
      <c r="CN16" s="63"/>
      <c r="CO16" s="60"/>
      <c r="CQ16" s="272">
        <f>DM6</f>
        <v>0</v>
      </c>
      <c r="CR16" s="74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5"/>
      <c r="DI16" s="268"/>
      <c r="DJ16" s="139">
        <v>1300001</v>
      </c>
      <c r="DK16" s="140" t="s">
        <v>52</v>
      </c>
      <c r="DL16" s="139">
        <v>4100000</v>
      </c>
      <c r="DM16" s="284">
        <f>CQ6*0.75-275000</f>
        <v>-275000</v>
      </c>
      <c r="DN16" s="284"/>
      <c r="DO16" s="284"/>
      <c r="DP16" s="284">
        <f>CQ6*0.75-175000</f>
        <v>-175000</v>
      </c>
      <c r="DQ16" s="284"/>
      <c r="DR16" s="284"/>
      <c r="DS16" s="284">
        <f>CQ6*0.75-75000</f>
        <v>-75000</v>
      </c>
      <c r="DT16" s="284"/>
      <c r="DU16" s="284"/>
      <c r="DV16" s="135"/>
    </row>
    <row r="17" spans="1:126" ht="18" customHeight="1">
      <c r="A17" s="45"/>
      <c r="B17" s="269"/>
      <c r="C17" s="263"/>
      <c r="D17" s="263"/>
      <c r="E17" s="263"/>
      <c r="F17" s="263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1"/>
      <c r="AK17" s="263"/>
      <c r="AL17" s="263"/>
      <c r="AM17" s="263"/>
      <c r="AN17" s="263"/>
      <c r="AO17" s="263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5"/>
      <c r="BF17" s="265"/>
      <c r="BG17" s="270"/>
      <c r="BH17" s="270"/>
      <c r="BI17" s="270"/>
      <c r="BJ17" s="271"/>
      <c r="BK17" s="263"/>
      <c r="BL17" s="263"/>
      <c r="BM17" s="263"/>
      <c r="BN17" s="263"/>
      <c r="BO17" s="263"/>
      <c r="BP17" s="265"/>
      <c r="BQ17" s="265"/>
      <c r="BR17" s="265"/>
      <c r="BS17" s="265"/>
      <c r="BT17" s="265"/>
      <c r="BU17" s="265"/>
      <c r="BV17" s="265"/>
      <c r="BW17" s="265"/>
      <c r="BX17" s="265"/>
      <c r="BY17" s="265"/>
      <c r="BZ17" s="265"/>
      <c r="CA17" s="265"/>
      <c r="CB17" s="265"/>
      <c r="CC17" s="265"/>
      <c r="CD17" s="265"/>
      <c r="CE17" s="265"/>
      <c r="CF17" s="265"/>
      <c r="CG17" s="270"/>
      <c r="CH17" s="270"/>
      <c r="CI17" s="290"/>
      <c r="CJ17" s="117"/>
      <c r="CK17" s="117"/>
      <c r="CL17" s="117"/>
      <c r="CM17" s="63"/>
      <c r="CN17" s="63"/>
      <c r="CO17" s="60"/>
      <c r="CQ17" s="273"/>
      <c r="CR17" s="74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5"/>
      <c r="DI17" s="268"/>
      <c r="DJ17" s="139">
        <v>4100001</v>
      </c>
      <c r="DK17" s="140" t="s">
        <v>52</v>
      </c>
      <c r="DL17" s="139">
        <v>7700000</v>
      </c>
      <c r="DM17" s="284">
        <f>CQ6*0.85-685000</f>
        <v>-685000</v>
      </c>
      <c r="DN17" s="284"/>
      <c r="DO17" s="284"/>
      <c r="DP17" s="284">
        <f>CQ6*0.85-585000</f>
        <v>-585000</v>
      </c>
      <c r="DQ17" s="284"/>
      <c r="DR17" s="284"/>
      <c r="DS17" s="284">
        <f>CQ6*0.85-485000</f>
        <v>-485000</v>
      </c>
      <c r="DT17" s="284"/>
      <c r="DU17" s="284"/>
      <c r="DV17" s="135"/>
    </row>
    <row r="18" spans="1:126" ht="18" customHeight="1">
      <c r="A18" s="45"/>
      <c r="B18" s="291" t="s">
        <v>101</v>
      </c>
      <c r="C18" s="292"/>
      <c r="D18" s="292"/>
      <c r="E18" s="292"/>
      <c r="F18" s="292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4"/>
      <c r="AG18" s="294"/>
      <c r="AH18" s="294"/>
      <c r="AI18" s="294"/>
      <c r="AJ18" s="271"/>
      <c r="AK18" s="112" t="s">
        <v>101</v>
      </c>
      <c r="AL18" s="112"/>
      <c r="AM18" s="112"/>
      <c r="AN18" s="112"/>
      <c r="AO18" s="112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87"/>
      <c r="BA18" s="287"/>
      <c r="BB18" s="287"/>
      <c r="BC18" s="287"/>
      <c r="BD18" s="287"/>
      <c r="BE18" s="287"/>
      <c r="BF18" s="287"/>
      <c r="BG18" s="287"/>
      <c r="BH18" s="287"/>
      <c r="BI18" s="287"/>
      <c r="BJ18" s="271"/>
      <c r="BK18" s="112" t="s">
        <v>101</v>
      </c>
      <c r="BL18" s="112"/>
      <c r="BM18" s="112"/>
      <c r="BN18" s="112"/>
      <c r="BO18" s="112"/>
      <c r="BP18" s="287"/>
      <c r="BQ18" s="287"/>
      <c r="BR18" s="287"/>
      <c r="BS18" s="287"/>
      <c r="BT18" s="287"/>
      <c r="BU18" s="287"/>
      <c r="BV18" s="287"/>
      <c r="BW18" s="287"/>
      <c r="BX18" s="287"/>
      <c r="BY18" s="287"/>
      <c r="BZ18" s="287"/>
      <c r="CA18" s="287"/>
      <c r="CB18" s="287"/>
      <c r="CC18" s="287"/>
      <c r="CD18" s="287"/>
      <c r="CE18" s="287"/>
      <c r="CF18" s="287"/>
      <c r="CG18" s="287"/>
      <c r="CH18" s="287"/>
      <c r="CI18" s="288"/>
      <c r="CJ18" s="117"/>
      <c r="CK18" s="117"/>
      <c r="CL18" s="117"/>
      <c r="CM18" s="63"/>
      <c r="CN18" s="63"/>
      <c r="CO18" s="60"/>
      <c r="CQ18" s="273"/>
      <c r="CR18" s="74" t="s">
        <v>11</v>
      </c>
      <c r="CS18" s="132"/>
      <c r="CT18" s="132"/>
      <c r="CU18" s="134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5"/>
      <c r="DI18" s="268"/>
      <c r="DJ18" s="139">
        <v>7700001</v>
      </c>
      <c r="DK18" s="140" t="s">
        <v>52</v>
      </c>
      <c r="DL18" s="139">
        <v>10000000</v>
      </c>
      <c r="DM18" s="284">
        <f>CQ6*0.95-1455000</f>
        <v>-1455000</v>
      </c>
      <c r="DN18" s="284"/>
      <c r="DO18" s="284"/>
      <c r="DP18" s="284">
        <f>CQ6*0.95-1355000</f>
        <v>-1355000</v>
      </c>
      <c r="DQ18" s="284"/>
      <c r="DR18" s="284"/>
      <c r="DS18" s="284">
        <f>CQ6*0.95-1255000</f>
        <v>-1255000</v>
      </c>
      <c r="DT18" s="284"/>
      <c r="DU18" s="284"/>
      <c r="DV18" s="135"/>
    </row>
    <row r="19" spans="1:126" ht="18" customHeight="1">
      <c r="A19" s="45"/>
      <c r="B19" s="274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275"/>
      <c r="AI19" s="276"/>
      <c r="AJ19" s="282">
        <v>2</v>
      </c>
      <c r="AK19" s="263" t="s">
        <v>126</v>
      </c>
      <c r="AL19" s="263"/>
      <c r="AM19" s="263"/>
      <c r="AN19" s="263"/>
      <c r="AO19" s="263"/>
      <c r="AP19" s="265"/>
      <c r="AQ19" s="265"/>
      <c r="AR19" s="265"/>
      <c r="AS19" s="265"/>
      <c r="AT19" s="265"/>
      <c r="AU19" s="265"/>
      <c r="AV19" s="265"/>
      <c r="AW19" s="265"/>
      <c r="AX19" s="265"/>
      <c r="AY19" s="265"/>
      <c r="AZ19" s="265"/>
      <c r="BA19" s="265"/>
      <c r="BB19" s="265"/>
      <c r="BC19" s="265"/>
      <c r="BD19" s="265"/>
      <c r="BE19" s="265"/>
      <c r="BF19" s="265"/>
      <c r="BG19" s="270" t="s">
        <v>127</v>
      </c>
      <c r="BH19" s="270"/>
      <c r="BI19" s="270"/>
      <c r="BJ19" s="271">
        <v>2</v>
      </c>
      <c r="BK19" s="263" t="s">
        <v>126</v>
      </c>
      <c r="BL19" s="263"/>
      <c r="BM19" s="263"/>
      <c r="BN19" s="263"/>
      <c r="BO19" s="263"/>
      <c r="BP19" s="265"/>
      <c r="BQ19" s="265"/>
      <c r="BR19" s="265"/>
      <c r="BS19" s="265"/>
      <c r="BT19" s="265"/>
      <c r="BU19" s="265"/>
      <c r="BV19" s="265"/>
      <c r="BW19" s="265"/>
      <c r="BX19" s="265"/>
      <c r="BY19" s="265"/>
      <c r="BZ19" s="265"/>
      <c r="CA19" s="265"/>
      <c r="CB19" s="265"/>
      <c r="CC19" s="265"/>
      <c r="CD19" s="265"/>
      <c r="CE19" s="265"/>
      <c r="CF19" s="265"/>
      <c r="CG19" s="270" t="s">
        <v>127</v>
      </c>
      <c r="CH19" s="270"/>
      <c r="CI19" s="290"/>
      <c r="CJ19" s="63"/>
      <c r="CK19" s="63"/>
      <c r="CL19" s="63"/>
      <c r="CM19" s="119"/>
      <c r="CN19" s="119"/>
      <c r="CO19" s="88"/>
      <c r="CQ19" s="127" t="s">
        <v>156</v>
      </c>
      <c r="CR19" s="76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5"/>
      <c r="DI19" s="268"/>
      <c r="DJ19" s="139">
        <v>10000001</v>
      </c>
      <c r="DK19" s="140" t="s">
        <v>52</v>
      </c>
      <c r="DL19" s="139"/>
      <c r="DM19" s="284">
        <f>CQ6-1955000</f>
        <v>-1955000</v>
      </c>
      <c r="DN19" s="284"/>
      <c r="DO19" s="284"/>
      <c r="DP19" s="284">
        <f>CQ6-1855000</f>
        <v>-1855000</v>
      </c>
      <c r="DQ19" s="284"/>
      <c r="DR19" s="284"/>
      <c r="DS19" s="284">
        <f>CQ6-1755000</f>
        <v>-1755000</v>
      </c>
      <c r="DT19" s="284"/>
      <c r="DU19" s="284"/>
      <c r="DV19" s="135"/>
    </row>
    <row r="20" spans="1:126" ht="18" customHeight="1">
      <c r="A20" s="45"/>
      <c r="B20" s="277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78"/>
      <c r="AJ20" s="282"/>
      <c r="AK20" s="263"/>
      <c r="AL20" s="263"/>
      <c r="AM20" s="263"/>
      <c r="AN20" s="263"/>
      <c r="AO20" s="263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70"/>
      <c r="BH20" s="270"/>
      <c r="BI20" s="270"/>
      <c r="BJ20" s="271"/>
      <c r="BK20" s="263"/>
      <c r="BL20" s="263"/>
      <c r="BM20" s="263"/>
      <c r="BN20" s="263"/>
      <c r="BO20" s="263"/>
      <c r="BP20" s="265"/>
      <c r="BQ20" s="265"/>
      <c r="BR20" s="265"/>
      <c r="BS20" s="265"/>
      <c r="BT20" s="265"/>
      <c r="BU20" s="265"/>
      <c r="BV20" s="265"/>
      <c r="BW20" s="265"/>
      <c r="BX20" s="265"/>
      <c r="BY20" s="265"/>
      <c r="BZ20" s="265"/>
      <c r="CA20" s="265"/>
      <c r="CB20" s="265"/>
      <c r="CC20" s="265"/>
      <c r="CD20" s="265"/>
      <c r="CE20" s="265"/>
      <c r="CF20" s="265"/>
      <c r="CG20" s="270"/>
      <c r="CH20" s="270"/>
      <c r="CI20" s="290"/>
      <c r="CJ20" s="63"/>
      <c r="CK20" s="63"/>
      <c r="CL20" s="63"/>
      <c r="CM20" s="119"/>
      <c r="CN20" s="119"/>
      <c r="CO20" s="88"/>
      <c r="CQ20" s="272">
        <f>DM9</f>
        <v>0</v>
      </c>
      <c r="CR20" s="74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5"/>
      <c r="DI20" s="268" t="s">
        <v>128</v>
      </c>
      <c r="DJ20" s="139">
        <v>0</v>
      </c>
      <c r="DK20" s="140" t="s">
        <v>52</v>
      </c>
      <c r="DL20" s="139">
        <v>3300000</v>
      </c>
      <c r="DM20" s="284">
        <f>CQ6-1100000</f>
        <v>-1100000</v>
      </c>
      <c r="DN20" s="284"/>
      <c r="DO20" s="284"/>
      <c r="DP20" s="284">
        <f>CQ6-1000000</f>
        <v>-1000000</v>
      </c>
      <c r="DQ20" s="284"/>
      <c r="DR20" s="284"/>
      <c r="DS20" s="284">
        <f>CQ6-900000</f>
        <v>-900000</v>
      </c>
      <c r="DT20" s="284"/>
      <c r="DU20" s="284"/>
      <c r="DV20" s="135"/>
    </row>
    <row r="21" spans="1:126" ht="18" customHeight="1">
      <c r="A21" s="45"/>
      <c r="B21" s="279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1"/>
      <c r="AJ21" s="282"/>
      <c r="AK21" s="112" t="s">
        <v>101</v>
      </c>
      <c r="AL21" s="112"/>
      <c r="AM21" s="112"/>
      <c r="AN21" s="112"/>
      <c r="AO21" s="112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71"/>
      <c r="BK21" s="112" t="s">
        <v>101</v>
      </c>
      <c r="BL21" s="112"/>
      <c r="BM21" s="112"/>
      <c r="BN21" s="112"/>
      <c r="BO21" s="112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8"/>
      <c r="CJ21" s="63"/>
      <c r="CK21" s="63"/>
      <c r="CL21" s="63"/>
      <c r="CM21" s="119"/>
      <c r="CN21" s="119"/>
      <c r="CO21" s="88"/>
      <c r="CQ21" s="273"/>
      <c r="CR21" s="74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5"/>
      <c r="DI21" s="268"/>
      <c r="DJ21" s="139">
        <v>3300001</v>
      </c>
      <c r="DK21" s="140" t="s">
        <v>52</v>
      </c>
      <c r="DL21" s="139">
        <v>4100000</v>
      </c>
      <c r="DM21" s="284">
        <f>CQ6*0.75-275000</f>
        <v>-275000</v>
      </c>
      <c r="DN21" s="284"/>
      <c r="DO21" s="284"/>
      <c r="DP21" s="284">
        <f>CQ6*0.75-175000</f>
        <v>-175000</v>
      </c>
      <c r="DQ21" s="284"/>
      <c r="DR21" s="284"/>
      <c r="DS21" s="284">
        <f>CQ6*0.75-75000</f>
        <v>-75000</v>
      </c>
      <c r="DT21" s="284"/>
      <c r="DU21" s="284"/>
      <c r="DV21" s="135"/>
    </row>
    <row r="22" spans="1:126" ht="18" customHeight="1">
      <c r="A22" s="45"/>
      <c r="B22" s="255" t="s">
        <v>129</v>
      </c>
      <c r="C22" s="256"/>
      <c r="D22" s="256"/>
      <c r="E22" s="256"/>
      <c r="F22" s="256"/>
      <c r="G22" s="256"/>
      <c r="H22" s="256"/>
      <c r="I22" s="256"/>
      <c r="J22" s="289" t="s">
        <v>130</v>
      </c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64"/>
      <c r="AK22" s="264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  <c r="BS22" s="264"/>
      <c r="BT22" s="264"/>
      <c r="BU22" s="264"/>
      <c r="BV22" s="264"/>
      <c r="BW22" s="264"/>
      <c r="BX22" s="264"/>
      <c r="BY22" s="264"/>
      <c r="BZ22" s="264"/>
      <c r="CA22" s="264"/>
      <c r="CB22" s="264"/>
      <c r="CC22" s="264"/>
      <c r="CD22" s="264"/>
      <c r="CE22" s="264"/>
      <c r="CF22" s="264"/>
      <c r="CG22" s="264"/>
      <c r="CH22" s="264"/>
      <c r="CI22" s="283"/>
      <c r="CJ22" s="63"/>
      <c r="CK22" s="63"/>
      <c r="CL22" s="63"/>
      <c r="CM22" s="119"/>
      <c r="CN22" s="119"/>
      <c r="CO22" s="88"/>
      <c r="CQ22" s="273"/>
      <c r="CR22" s="74" t="s">
        <v>11</v>
      </c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5"/>
      <c r="DI22" s="268"/>
      <c r="DJ22" s="139">
        <v>4100001</v>
      </c>
      <c r="DK22" s="140" t="s">
        <v>52</v>
      </c>
      <c r="DL22" s="139">
        <v>7700000</v>
      </c>
      <c r="DM22" s="284">
        <f>CQ6*0.85-685000</f>
        <v>-685000</v>
      </c>
      <c r="DN22" s="284"/>
      <c r="DO22" s="284"/>
      <c r="DP22" s="284">
        <f>CQ6*0.85-585000</f>
        <v>-585000</v>
      </c>
      <c r="DQ22" s="284"/>
      <c r="DR22" s="284"/>
      <c r="DS22" s="284">
        <f>CQ6*0.85-485000</f>
        <v>-485000</v>
      </c>
      <c r="DT22" s="284"/>
      <c r="DU22" s="284"/>
      <c r="DV22" s="135"/>
    </row>
    <row r="23" spans="1:126" ht="18" customHeight="1">
      <c r="A23" s="45"/>
      <c r="B23" s="257"/>
      <c r="C23" s="258"/>
      <c r="D23" s="258"/>
      <c r="E23" s="258"/>
      <c r="F23" s="258"/>
      <c r="G23" s="258"/>
      <c r="H23" s="258"/>
      <c r="I23" s="258"/>
      <c r="J23" s="264" t="s">
        <v>131</v>
      </c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  <c r="BP23" s="264"/>
      <c r="BQ23" s="264"/>
      <c r="BR23" s="264"/>
      <c r="BS23" s="264"/>
      <c r="BT23" s="264"/>
      <c r="BU23" s="264"/>
      <c r="BV23" s="264"/>
      <c r="BW23" s="264"/>
      <c r="BX23" s="264"/>
      <c r="BY23" s="264"/>
      <c r="BZ23" s="264"/>
      <c r="CA23" s="264"/>
      <c r="CB23" s="264"/>
      <c r="CC23" s="264"/>
      <c r="CD23" s="264"/>
      <c r="CE23" s="264"/>
      <c r="CF23" s="264"/>
      <c r="CG23" s="264"/>
      <c r="CH23" s="264"/>
      <c r="CI23" s="283"/>
      <c r="CJ23" s="63"/>
      <c r="CK23" s="63"/>
      <c r="CL23" s="63"/>
      <c r="CM23" s="119"/>
      <c r="CN23" s="119"/>
      <c r="CO23" s="88"/>
      <c r="CQ23" s="128"/>
      <c r="CR23" s="74"/>
      <c r="CS23" s="132"/>
      <c r="CT23" s="132"/>
      <c r="CU23" s="132"/>
      <c r="CV23" s="132"/>
      <c r="CW23" s="132"/>
      <c r="CX23" s="132"/>
      <c r="CY23" s="132"/>
      <c r="CZ23" s="132"/>
      <c r="DA23" s="132"/>
      <c r="DB23" s="132"/>
      <c r="DC23" s="132"/>
      <c r="DD23" s="132"/>
      <c r="DE23" s="132"/>
      <c r="DF23" s="132"/>
      <c r="DG23" s="132"/>
      <c r="DH23" s="135"/>
      <c r="DI23" s="268"/>
      <c r="DJ23" s="139">
        <v>7700001</v>
      </c>
      <c r="DK23" s="140" t="s">
        <v>52</v>
      </c>
      <c r="DL23" s="139">
        <v>10000000</v>
      </c>
      <c r="DM23" s="284">
        <f>CQ6*0.95-1455000</f>
        <v>-1455000</v>
      </c>
      <c r="DN23" s="284"/>
      <c r="DO23" s="284"/>
      <c r="DP23" s="284">
        <f>CQ6*0.95-1355000</f>
        <v>-1355000</v>
      </c>
      <c r="DQ23" s="284"/>
      <c r="DR23" s="284"/>
      <c r="DS23" s="284">
        <f>CQ6*0.95-1255000</f>
        <v>-1255000</v>
      </c>
      <c r="DT23" s="284"/>
      <c r="DU23" s="284"/>
      <c r="DV23" s="135"/>
    </row>
    <row r="24" spans="1:126" ht="18" customHeight="1">
      <c r="A24" s="45"/>
      <c r="B24" s="259"/>
      <c r="C24" s="260"/>
      <c r="D24" s="260"/>
      <c r="E24" s="260"/>
      <c r="F24" s="260"/>
      <c r="G24" s="260"/>
      <c r="H24" s="260"/>
      <c r="I24" s="260"/>
      <c r="J24" s="285" t="s">
        <v>132</v>
      </c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5"/>
      <c r="AD24" s="285"/>
      <c r="AE24" s="285"/>
      <c r="AF24" s="285"/>
      <c r="AG24" s="285"/>
      <c r="AH24" s="285"/>
      <c r="AI24" s="285"/>
      <c r="AJ24" s="285"/>
      <c r="AK24" s="285"/>
      <c r="AL24" s="285"/>
      <c r="AM24" s="285"/>
      <c r="AN24" s="285"/>
      <c r="AO24" s="285"/>
      <c r="AP24" s="285"/>
      <c r="AQ24" s="285"/>
      <c r="AR24" s="285"/>
      <c r="AS24" s="285"/>
      <c r="AT24" s="285"/>
      <c r="AU24" s="285"/>
      <c r="AV24" s="285"/>
      <c r="AW24" s="285"/>
      <c r="AX24" s="285"/>
      <c r="AY24" s="285"/>
      <c r="AZ24" s="285"/>
      <c r="BA24" s="285"/>
      <c r="BB24" s="285"/>
      <c r="BC24" s="285"/>
      <c r="BD24" s="285"/>
      <c r="BE24" s="285"/>
      <c r="BF24" s="285"/>
      <c r="BG24" s="285"/>
      <c r="BH24" s="285"/>
      <c r="BI24" s="285"/>
      <c r="BJ24" s="285"/>
      <c r="BK24" s="285"/>
      <c r="BL24" s="285"/>
      <c r="BM24" s="285"/>
      <c r="BN24" s="285"/>
      <c r="BO24" s="285"/>
      <c r="BP24" s="285"/>
      <c r="BQ24" s="285"/>
      <c r="BR24" s="285"/>
      <c r="BS24" s="285"/>
      <c r="BT24" s="285"/>
      <c r="BU24" s="285"/>
      <c r="BV24" s="285"/>
      <c r="BW24" s="285"/>
      <c r="BX24" s="285"/>
      <c r="BY24" s="285"/>
      <c r="BZ24" s="285"/>
      <c r="CA24" s="285"/>
      <c r="CB24" s="285"/>
      <c r="CC24" s="285"/>
      <c r="CD24" s="285"/>
      <c r="CE24" s="285"/>
      <c r="CF24" s="285"/>
      <c r="CG24" s="285"/>
      <c r="CH24" s="285"/>
      <c r="CI24" s="286"/>
      <c r="CJ24" s="63"/>
      <c r="CK24" s="63"/>
      <c r="CL24" s="63"/>
      <c r="CM24" s="119"/>
      <c r="CN24" s="119"/>
      <c r="CO24" s="89"/>
      <c r="CQ24" s="102"/>
      <c r="CR24" s="74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  <c r="DC24" s="132"/>
      <c r="DD24" s="132"/>
      <c r="DE24" s="132"/>
      <c r="DF24" s="132"/>
      <c r="DG24" s="132"/>
      <c r="DH24" s="135"/>
      <c r="DI24" s="268"/>
      <c r="DJ24" s="139">
        <v>10000001</v>
      </c>
      <c r="DK24" s="140" t="s">
        <v>52</v>
      </c>
      <c r="DL24" s="139"/>
      <c r="DM24" s="284">
        <f>CQ6-1955000</f>
        <v>-1955000</v>
      </c>
      <c r="DN24" s="284"/>
      <c r="DO24" s="284"/>
      <c r="DP24" s="284">
        <f>CQ6-1855000</f>
        <v>-1855000</v>
      </c>
      <c r="DQ24" s="284"/>
      <c r="DR24" s="284"/>
      <c r="DS24" s="284">
        <f>CQ6-1755000</f>
        <v>-1755000</v>
      </c>
      <c r="DT24" s="284"/>
      <c r="DU24" s="284"/>
      <c r="DV24" s="135"/>
    </row>
    <row r="25" spans="1:126" ht="18" customHeight="1">
      <c r="A25" s="45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63"/>
      <c r="CK25" s="63"/>
      <c r="CL25" s="63"/>
      <c r="CM25" s="119"/>
      <c r="CN25" s="119"/>
      <c r="CO25" s="119"/>
      <c r="CP25" s="121"/>
      <c r="CQ25" s="102"/>
      <c r="CR25" s="74"/>
      <c r="CS25" s="132"/>
      <c r="CT25" s="132"/>
      <c r="CU25" s="132"/>
      <c r="CV25" s="132"/>
      <c r="CW25" s="132"/>
      <c r="CX25" s="132"/>
      <c r="CY25" s="132"/>
      <c r="CZ25" s="132"/>
      <c r="DA25" s="132"/>
      <c r="DB25" s="132"/>
      <c r="DC25" s="132"/>
      <c r="DD25" s="132"/>
      <c r="DE25" s="132"/>
      <c r="DF25" s="132"/>
      <c r="DG25" s="132"/>
      <c r="DH25" s="132"/>
      <c r="DI25" s="132"/>
      <c r="DJ25" s="132"/>
      <c r="DK25" s="132"/>
      <c r="DL25" s="132"/>
      <c r="DM25" s="132"/>
      <c r="DN25" s="132"/>
      <c r="DO25" s="132"/>
      <c r="DP25" s="132"/>
      <c r="DQ25" s="132"/>
      <c r="DR25" s="132"/>
      <c r="DS25" s="132"/>
      <c r="DT25" s="132"/>
      <c r="DU25" s="132"/>
      <c r="DV25" s="132"/>
    </row>
    <row r="26" spans="1:126" ht="18" customHeight="1">
      <c r="A26" s="45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63"/>
      <c r="CK26" s="63"/>
      <c r="CL26" s="63"/>
      <c r="CM26" s="119"/>
      <c r="CN26" s="119"/>
      <c r="CO26" s="119"/>
      <c r="CP26" s="124"/>
      <c r="CQ26" s="129"/>
      <c r="CR26" s="76"/>
      <c r="CS26" s="133"/>
      <c r="CT26" s="132"/>
      <c r="CU26" s="132"/>
      <c r="CV26" s="132"/>
      <c r="CW26" s="132"/>
      <c r="CX26" s="132"/>
      <c r="CY26" s="132"/>
      <c r="CZ26" s="132"/>
      <c r="DA26" s="132"/>
      <c r="DB26" s="132"/>
      <c r="DC26" s="132"/>
      <c r="DD26" s="132"/>
      <c r="DE26" s="132"/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132"/>
      <c r="DR26" s="132"/>
      <c r="DS26" s="132"/>
      <c r="DT26" s="132"/>
      <c r="DU26" s="132"/>
      <c r="DV26" s="132"/>
    </row>
    <row r="27" spans="1:126" ht="18" customHeight="1">
      <c r="A27" s="104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18"/>
      <c r="CK27" s="118"/>
      <c r="CL27" s="118"/>
      <c r="CM27" s="120"/>
      <c r="CN27" s="120"/>
      <c r="CO27" s="120"/>
      <c r="CP27" s="81"/>
      <c r="CQ27" s="81"/>
      <c r="CR27" s="80"/>
      <c r="CS27" s="81"/>
      <c r="CT27" s="131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</row>
    <row r="28" spans="1:126" ht="18" customHeight="1">
      <c r="A28" s="46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64"/>
      <c r="CK28" s="64"/>
      <c r="CL28" s="64"/>
      <c r="CM28" s="81"/>
      <c r="CN28" s="81"/>
      <c r="CO28" s="81"/>
      <c r="CP28" s="81"/>
      <c r="CQ28" s="81"/>
      <c r="CR28" s="80"/>
      <c r="CS28" s="81"/>
      <c r="CT28" s="131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</row>
    <row r="29" spans="1:126" ht="18" customHeight="1">
      <c r="A29" s="46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64"/>
      <c r="CK29" s="64"/>
      <c r="CL29" s="64"/>
      <c r="CM29" s="81"/>
      <c r="CN29" s="81"/>
      <c r="CO29" s="81"/>
      <c r="CP29" s="81"/>
      <c r="CQ29" s="81"/>
      <c r="CR29" s="80"/>
      <c r="CS29" s="81"/>
      <c r="CT29" s="131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2"/>
      <c r="DS29" s="132"/>
      <c r="DT29" s="132"/>
      <c r="DU29" s="132"/>
      <c r="DV29" s="132"/>
    </row>
    <row r="30" spans="1:126" ht="18" customHeight="1">
      <c r="A30" s="46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64"/>
      <c r="CK30" s="64"/>
      <c r="CL30" s="64"/>
      <c r="CM30" s="81"/>
      <c r="CN30" s="81"/>
      <c r="CO30" s="81"/>
      <c r="CP30" s="81"/>
      <c r="CQ30" s="81"/>
      <c r="CR30" s="80"/>
      <c r="CS30" s="81"/>
      <c r="CT30" s="131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</row>
    <row r="31" spans="1:126" ht="18" customHeight="1">
      <c r="A31" s="46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64"/>
      <c r="CK31" s="64"/>
      <c r="CL31" s="64"/>
      <c r="CM31" s="81"/>
      <c r="CN31" s="81"/>
      <c r="CO31" s="81"/>
      <c r="CP31" s="81"/>
      <c r="CQ31" s="81"/>
      <c r="CR31" s="80"/>
      <c r="CS31" s="81"/>
      <c r="CT31" s="131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</row>
    <row r="32" spans="1:126" ht="18" customHeight="1">
      <c r="A32" s="46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64"/>
      <c r="CK32" s="64"/>
      <c r="CL32" s="64"/>
      <c r="CM32" s="81"/>
      <c r="CN32" s="81"/>
      <c r="CO32" s="81"/>
      <c r="CP32" s="81"/>
      <c r="CQ32" s="81"/>
      <c r="CR32" s="80"/>
      <c r="CS32" s="81"/>
      <c r="CT32" s="131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</row>
    <row r="33" spans="1:126" ht="18" customHeight="1">
      <c r="A33" s="46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64"/>
      <c r="CK33" s="64"/>
      <c r="CL33" s="64"/>
      <c r="CM33" s="81"/>
      <c r="CN33" s="81"/>
      <c r="CO33" s="81"/>
      <c r="CP33" s="81"/>
      <c r="CQ33" s="81"/>
      <c r="CR33" s="80"/>
      <c r="CS33" s="81"/>
      <c r="CT33" s="131"/>
      <c r="CU33" s="132"/>
      <c r="CV33" s="132"/>
      <c r="CW33" s="132"/>
      <c r="CX33" s="132"/>
      <c r="CY33" s="132"/>
      <c r="CZ33" s="132"/>
      <c r="DA33" s="132"/>
      <c r="DB33" s="132"/>
      <c r="DC33" s="132"/>
      <c r="DD33" s="132"/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2"/>
      <c r="DS33" s="132"/>
      <c r="DT33" s="132"/>
      <c r="DU33" s="132"/>
      <c r="DV33" s="132"/>
    </row>
    <row r="34" spans="1:126" ht="18" customHeight="1">
      <c r="A34" s="46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64"/>
      <c r="CK34" s="64"/>
      <c r="CL34" s="64"/>
      <c r="CM34" s="81"/>
      <c r="CN34" s="81"/>
      <c r="CO34" s="81"/>
      <c r="CP34" s="81"/>
      <c r="CQ34" s="81"/>
      <c r="CR34" s="80"/>
      <c r="CS34" s="81"/>
      <c r="CT34" s="131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2"/>
      <c r="DV34" s="132"/>
    </row>
    <row r="35" spans="1:126" ht="18" customHeight="1">
      <c r="A35" s="105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09"/>
      <c r="CJ35" s="69"/>
      <c r="CK35" s="69"/>
      <c r="CL35" s="69"/>
      <c r="CM35" s="82"/>
      <c r="CN35" s="82"/>
      <c r="CO35" s="123"/>
      <c r="CP35" s="82"/>
      <c r="CQ35" s="82"/>
      <c r="CR35" s="130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</row>
    <row r="36" spans="1:126" ht="18" customHeight="1">
      <c r="CQ36" s="102"/>
      <c r="CR36" s="74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</row>
    <row r="37" spans="1:126" ht="18" customHeight="1">
      <c r="CQ37" s="102"/>
      <c r="CR37" s="77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</row>
    <row r="38" spans="1:126" ht="18" customHeight="1">
      <c r="CQ38" s="102"/>
      <c r="CR38" s="77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</row>
    <row r="39" spans="1:126" ht="18" customHeight="1">
      <c r="CQ39" s="102"/>
      <c r="CR39" s="77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</row>
    <row r="40" spans="1:126" ht="18" customHeight="1">
      <c r="CR40" s="77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</row>
    <row r="41" spans="1:126" ht="18" customHeight="1">
      <c r="CR41" s="77"/>
    </row>
    <row r="42" spans="1:126" ht="18" customHeight="1">
      <c r="CR42" s="77"/>
    </row>
  </sheetData>
  <sheetProtection password="D7E1" sheet="1" objects="1" scenarios="1" selectLockedCells="1"/>
  <mergeCells count="160">
    <mergeCell ref="DM1:DN1"/>
    <mergeCell ref="AX2:BQ2"/>
    <mergeCell ref="BR2:CI2"/>
    <mergeCell ref="B3:AW3"/>
    <mergeCell ref="AX3:BG3"/>
    <mergeCell ref="BH3:CI3"/>
    <mergeCell ref="J4:P4"/>
    <mergeCell ref="Q4:CI4"/>
    <mergeCell ref="BP5:BT5"/>
    <mergeCell ref="BU5:BY5"/>
    <mergeCell ref="BZ5:CD5"/>
    <mergeCell ref="CE5:CI5"/>
    <mergeCell ref="DI3:DL4"/>
    <mergeCell ref="DM3:DO4"/>
    <mergeCell ref="DU5:DV5"/>
    <mergeCell ref="BP6:BV6"/>
    <mergeCell ref="BW6:CB6"/>
    <mergeCell ref="CC6:CI6"/>
    <mergeCell ref="B7:AI7"/>
    <mergeCell ref="AJ7:BG7"/>
    <mergeCell ref="BH7:CI7"/>
    <mergeCell ref="B8:AI8"/>
    <mergeCell ref="AJ8:BG8"/>
    <mergeCell ref="BH8:CI8"/>
    <mergeCell ref="B4:I6"/>
    <mergeCell ref="J5:P6"/>
    <mergeCell ref="Q5:BG6"/>
    <mergeCell ref="BH5:BO6"/>
    <mergeCell ref="CQ6:CQ9"/>
    <mergeCell ref="DI6:DL7"/>
    <mergeCell ref="DM6:DO7"/>
    <mergeCell ref="DP6:DP7"/>
    <mergeCell ref="DR6:DS7"/>
    <mergeCell ref="DU6:DV7"/>
    <mergeCell ref="DI9:DL10"/>
    <mergeCell ref="DM9:DO10"/>
    <mergeCell ref="DP9:DP10"/>
    <mergeCell ref="DR9:DS10"/>
    <mergeCell ref="B9:AI9"/>
    <mergeCell ref="AJ9:BG9"/>
    <mergeCell ref="BH9:CI9"/>
    <mergeCell ref="B10:AI10"/>
    <mergeCell ref="AJ10:BG10"/>
    <mergeCell ref="BH10:CI10"/>
    <mergeCell ref="B11:AI11"/>
    <mergeCell ref="AJ11:BG11"/>
    <mergeCell ref="BH11:CI11"/>
    <mergeCell ref="B12:S12"/>
    <mergeCell ref="T12:AC12"/>
    <mergeCell ref="AD12:AR12"/>
    <mergeCell ref="AZ12:BM12"/>
    <mergeCell ref="B13:F13"/>
    <mergeCell ref="G13:J13"/>
    <mergeCell ref="K13:N13"/>
    <mergeCell ref="O13:S13"/>
    <mergeCell ref="T13:X13"/>
    <mergeCell ref="Y13:AC13"/>
    <mergeCell ref="AD13:AH13"/>
    <mergeCell ref="AI13:AM13"/>
    <mergeCell ref="AN13:AR13"/>
    <mergeCell ref="AZ13:BH13"/>
    <mergeCell ref="BI13:BM13"/>
    <mergeCell ref="AS14:AY14"/>
    <mergeCell ref="AZ14:BC14"/>
    <mergeCell ref="BD14:BH14"/>
    <mergeCell ref="BI14:BM14"/>
    <mergeCell ref="BN14:BR14"/>
    <mergeCell ref="BS14:CI14"/>
    <mergeCell ref="B15:AF15"/>
    <mergeCell ref="AG15:BF15"/>
    <mergeCell ref="BG15:CI15"/>
    <mergeCell ref="B14:F14"/>
    <mergeCell ref="G14:J14"/>
    <mergeCell ref="K14:N14"/>
    <mergeCell ref="O14:S14"/>
    <mergeCell ref="T14:X14"/>
    <mergeCell ref="Y14:AC14"/>
    <mergeCell ref="AD14:AH14"/>
    <mergeCell ref="AI14:AM14"/>
    <mergeCell ref="AN14:AR14"/>
    <mergeCell ref="DM15:DO15"/>
    <mergeCell ref="DP15:DR15"/>
    <mergeCell ref="DS15:DU15"/>
    <mergeCell ref="Y16:AA16"/>
    <mergeCell ref="AB16:AI16"/>
    <mergeCell ref="BG16:BI16"/>
    <mergeCell ref="CG16:CI16"/>
    <mergeCell ref="DM16:DO16"/>
    <mergeCell ref="DP16:DR16"/>
    <mergeCell ref="DS16:DU16"/>
    <mergeCell ref="Y17:AA17"/>
    <mergeCell ref="AB17:AI17"/>
    <mergeCell ref="BG17:BI17"/>
    <mergeCell ref="CG17:CI17"/>
    <mergeCell ref="DM17:DO17"/>
    <mergeCell ref="DP17:DR17"/>
    <mergeCell ref="DS17:DU17"/>
    <mergeCell ref="B18:F18"/>
    <mergeCell ref="G18:AE18"/>
    <mergeCell ref="AF18:AI18"/>
    <mergeCell ref="AP18:BI18"/>
    <mergeCell ref="BP18:CI18"/>
    <mergeCell ref="DM18:DO18"/>
    <mergeCell ref="DP18:DR18"/>
    <mergeCell ref="DS18:DU18"/>
    <mergeCell ref="BG19:BI19"/>
    <mergeCell ref="CG19:CI19"/>
    <mergeCell ref="DM19:DO19"/>
    <mergeCell ref="DP19:DR19"/>
    <mergeCell ref="DS19:DU19"/>
    <mergeCell ref="BG20:BI20"/>
    <mergeCell ref="CG20:CI20"/>
    <mergeCell ref="DM20:DO20"/>
    <mergeCell ref="DP20:DR20"/>
    <mergeCell ref="DS20:DU20"/>
    <mergeCell ref="DI20:DI24"/>
    <mergeCell ref="J23:O23"/>
    <mergeCell ref="P23:CI23"/>
    <mergeCell ref="DM23:DO23"/>
    <mergeCell ref="DP23:DR23"/>
    <mergeCell ref="DS23:DU23"/>
    <mergeCell ref="J24:O24"/>
    <mergeCell ref="P24:CI24"/>
    <mergeCell ref="DM24:DO24"/>
    <mergeCell ref="DP24:DR24"/>
    <mergeCell ref="DS24:DU24"/>
    <mergeCell ref="AP21:BI21"/>
    <mergeCell ref="BP21:CI21"/>
    <mergeCell ref="DM21:DO21"/>
    <mergeCell ref="DP21:DR21"/>
    <mergeCell ref="DS21:DU21"/>
    <mergeCell ref="J22:O22"/>
    <mergeCell ref="P22:CI22"/>
    <mergeCell ref="DM22:DO22"/>
    <mergeCell ref="DP22:DR22"/>
    <mergeCell ref="DS22:DU22"/>
    <mergeCell ref="B22:I24"/>
    <mergeCell ref="DU9:DV10"/>
    <mergeCell ref="AS12:AY13"/>
    <mergeCell ref="BN12:BR13"/>
    <mergeCell ref="BS12:CI13"/>
    <mergeCell ref="DI13:DL14"/>
    <mergeCell ref="DI15:DI19"/>
    <mergeCell ref="B16:F17"/>
    <mergeCell ref="G16:X17"/>
    <mergeCell ref="AJ16:AJ18"/>
    <mergeCell ref="AK16:AO17"/>
    <mergeCell ref="AP16:BF17"/>
    <mergeCell ref="BJ16:BJ18"/>
    <mergeCell ref="BK16:BO17"/>
    <mergeCell ref="BP16:CF17"/>
    <mergeCell ref="CQ16:CQ18"/>
    <mergeCell ref="B19:AI21"/>
    <mergeCell ref="AJ19:AJ21"/>
    <mergeCell ref="AK19:AO20"/>
    <mergeCell ref="AP19:BF20"/>
    <mergeCell ref="BJ19:BJ21"/>
    <mergeCell ref="BK19:BO20"/>
    <mergeCell ref="BP19:CF20"/>
    <mergeCell ref="CQ20:CQ22"/>
  </mergeCells>
  <phoneticPr fontId="1"/>
  <pageMargins left="0.7" right="0.7" top="0.75" bottom="0.75" header="0.3" footer="0.3"/>
  <pageSetup paperSize="9" scale="81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  <pageSetUpPr fitToPage="1"/>
  </sheetPr>
  <dimension ref="A1:Y71"/>
  <sheetViews>
    <sheetView showGridLines="0" zoomScale="80" zoomScaleNormal="80" workbookViewId="0"/>
  </sheetViews>
  <sheetFormatPr defaultColWidth="9" defaultRowHeight="12.6"/>
  <cols>
    <col min="1" max="3" width="4.19921875" style="152" customWidth="1"/>
    <col min="4" max="9" width="9" style="152"/>
    <col min="10" max="10" width="7.19921875" style="152" customWidth="1"/>
    <col min="11" max="11" width="5.5" style="152" customWidth="1"/>
    <col min="12" max="21" width="9" style="152"/>
    <col min="22" max="25" width="37.09765625" style="152" customWidth="1"/>
    <col min="26" max="16384" width="9" style="152"/>
  </cols>
  <sheetData>
    <row r="1" spans="1:25" s="153" customFormat="1" ht="22.5" customHeight="1">
      <c r="A1" s="155"/>
      <c r="B1" s="159" t="s">
        <v>86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62"/>
      <c r="V1" s="157"/>
      <c r="W1" s="157"/>
      <c r="X1" s="157"/>
      <c r="Y1" s="157"/>
    </row>
    <row r="2" spans="1:25" s="153" customFormat="1" ht="22.5" customHeight="1">
      <c r="A2" s="155"/>
      <c r="B2" s="160" t="s">
        <v>28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62"/>
      <c r="V2" s="157"/>
      <c r="W2" s="157"/>
      <c r="X2" s="157"/>
      <c r="Y2" s="157"/>
    </row>
    <row r="3" spans="1:25" s="153" customForma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62"/>
      <c r="V3" s="157"/>
      <c r="W3" s="157"/>
      <c r="X3" s="157"/>
      <c r="Y3" s="157"/>
    </row>
    <row r="4" spans="1:25" s="153" customFormat="1" ht="16.2">
      <c r="A4" s="155"/>
      <c r="B4" s="161" t="s">
        <v>133</v>
      </c>
      <c r="C4" s="155"/>
      <c r="D4" s="155"/>
      <c r="E4" s="155"/>
      <c r="F4" s="155"/>
      <c r="G4" s="155"/>
      <c r="H4" s="155"/>
      <c r="I4" s="155"/>
      <c r="J4" s="155"/>
      <c r="K4" s="155"/>
      <c r="L4" s="161" t="s">
        <v>134</v>
      </c>
      <c r="M4" s="155"/>
      <c r="N4" s="155"/>
      <c r="O4" s="155"/>
      <c r="P4" s="155"/>
      <c r="Q4" s="155"/>
      <c r="R4" s="155"/>
      <c r="S4" s="155"/>
      <c r="T4" s="155"/>
      <c r="U4" s="162"/>
      <c r="V4" s="157"/>
      <c r="W4" s="157"/>
      <c r="X4" s="157"/>
      <c r="Y4" s="157"/>
    </row>
    <row r="5" spans="1:25" s="153" customFormat="1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62"/>
      <c r="V5" s="157"/>
      <c r="W5" s="157"/>
      <c r="X5" s="157"/>
      <c r="Y5" s="157"/>
    </row>
    <row r="6" spans="1:25" s="153" customFormat="1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62"/>
      <c r="V6" s="157"/>
      <c r="W6" s="157"/>
      <c r="X6" s="157"/>
      <c r="Y6" s="157"/>
    </row>
    <row r="7" spans="1:25" s="153" customFormat="1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62"/>
      <c r="V7" s="157"/>
      <c r="W7" s="157"/>
      <c r="X7" s="157"/>
      <c r="Y7" s="157"/>
    </row>
    <row r="8" spans="1:25" s="153" customFormat="1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62"/>
      <c r="V8" s="157"/>
      <c r="W8" s="157"/>
      <c r="X8" s="157"/>
      <c r="Y8" s="157"/>
    </row>
    <row r="9" spans="1:25" s="153" customFormat="1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62"/>
      <c r="V9" s="157"/>
      <c r="W9" s="157"/>
      <c r="X9" s="157"/>
      <c r="Y9" s="157"/>
    </row>
    <row r="10" spans="1:25" s="153" customFormat="1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62"/>
      <c r="V10" s="157"/>
      <c r="W10" s="157"/>
      <c r="X10" s="157"/>
      <c r="Y10" s="157"/>
    </row>
    <row r="11" spans="1:25" s="153" customFormat="1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62"/>
      <c r="V11" s="157"/>
      <c r="W11" s="157"/>
      <c r="X11" s="157"/>
      <c r="Y11" s="157"/>
    </row>
    <row r="12" spans="1:25" s="153" customFormat="1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62"/>
      <c r="V12" s="157"/>
      <c r="W12" s="157"/>
      <c r="X12" s="157"/>
      <c r="Y12" s="157"/>
    </row>
    <row r="13" spans="1:25" s="153" customFormat="1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62"/>
      <c r="V13" s="157"/>
      <c r="W13" s="157"/>
      <c r="X13" s="157"/>
      <c r="Y13" s="157"/>
    </row>
    <row r="14" spans="1:25" s="153" customFormat="1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62"/>
      <c r="V14" s="157"/>
      <c r="W14" s="157"/>
      <c r="X14" s="157"/>
      <c r="Y14" s="157"/>
    </row>
    <row r="15" spans="1:25" s="153" customFormat="1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62"/>
      <c r="V15" s="157"/>
      <c r="W15" s="157"/>
      <c r="X15" s="157"/>
      <c r="Y15" s="157"/>
    </row>
    <row r="16" spans="1:25" s="153" customFormat="1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62"/>
      <c r="V16" s="157"/>
      <c r="W16" s="157"/>
      <c r="X16" s="157"/>
      <c r="Y16" s="157"/>
    </row>
    <row r="17" spans="1:25" s="153" customFormat="1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62"/>
      <c r="V17" s="157"/>
      <c r="W17" s="157"/>
      <c r="X17" s="157"/>
      <c r="Y17" s="157"/>
    </row>
    <row r="18" spans="1:25" s="153" customFormat="1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62"/>
      <c r="V18" s="157"/>
      <c r="W18" s="157"/>
      <c r="X18" s="157"/>
      <c r="Y18" s="157"/>
    </row>
    <row r="19" spans="1:25" s="153" customFormat="1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62"/>
      <c r="V19" s="157"/>
      <c r="W19" s="157"/>
      <c r="X19" s="157"/>
      <c r="Y19" s="157"/>
    </row>
    <row r="20" spans="1:25" s="153" customFormat="1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62"/>
      <c r="V20" s="157"/>
      <c r="W20" s="157"/>
      <c r="X20" s="157"/>
      <c r="Y20" s="157"/>
    </row>
    <row r="21" spans="1:25" s="153" customFormat="1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62"/>
      <c r="V21" s="157"/>
      <c r="W21" s="157"/>
      <c r="X21" s="157"/>
      <c r="Y21" s="157"/>
    </row>
    <row r="22" spans="1:25" s="153" customFormat="1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62"/>
      <c r="V22" s="157"/>
      <c r="W22" s="157"/>
      <c r="X22" s="157"/>
      <c r="Y22" s="157"/>
    </row>
    <row r="23" spans="1:25" s="153" customFormat="1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62"/>
      <c r="V23" s="157"/>
      <c r="W23" s="157"/>
      <c r="X23" s="157"/>
      <c r="Y23" s="157"/>
    </row>
    <row r="24" spans="1:25" s="153" customFormat="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62"/>
      <c r="V24" s="157"/>
      <c r="W24" s="157"/>
      <c r="X24" s="157"/>
      <c r="Y24" s="157"/>
    </row>
    <row r="25" spans="1:25" s="153" customFormat="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62"/>
      <c r="V25" s="157"/>
      <c r="W25" s="157"/>
      <c r="X25" s="157"/>
      <c r="Y25" s="157"/>
    </row>
    <row r="26" spans="1:25" s="153" customFormat="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62"/>
      <c r="V26" s="157"/>
      <c r="W26" s="157"/>
      <c r="X26" s="157"/>
      <c r="Y26" s="157"/>
    </row>
    <row r="27" spans="1:25" s="153" customFormat="1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62"/>
      <c r="V27" s="157"/>
      <c r="W27" s="157"/>
      <c r="X27" s="157"/>
      <c r="Y27" s="157"/>
    </row>
    <row r="28" spans="1:25" s="153" customFormat="1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62"/>
      <c r="V28" s="157"/>
      <c r="W28" s="157"/>
      <c r="X28" s="157"/>
      <c r="Y28" s="157"/>
    </row>
    <row r="29" spans="1:25" s="153" customFormat="1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62"/>
      <c r="V29" s="157"/>
      <c r="W29" s="157"/>
      <c r="X29" s="157"/>
      <c r="Y29" s="157"/>
    </row>
    <row r="30" spans="1:25" s="153" customFormat="1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62"/>
      <c r="V30" s="157"/>
      <c r="W30" s="157"/>
      <c r="X30" s="157"/>
      <c r="Y30" s="157"/>
    </row>
    <row r="31" spans="1:25" s="153" customFormat="1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62"/>
      <c r="V31" s="157"/>
      <c r="W31" s="157"/>
      <c r="X31" s="157"/>
      <c r="Y31" s="157"/>
    </row>
    <row r="32" spans="1:25" s="153" customFormat="1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62"/>
      <c r="V32" s="157"/>
      <c r="W32" s="157"/>
      <c r="X32" s="157"/>
      <c r="Y32" s="157"/>
    </row>
    <row r="33" spans="1:25" s="153" customFormat="1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62"/>
      <c r="V33" s="157"/>
      <c r="W33" s="157"/>
      <c r="X33" s="157"/>
      <c r="Y33" s="157"/>
    </row>
    <row r="34" spans="1:25" s="153" customFormat="1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62"/>
      <c r="V34" s="157"/>
      <c r="W34" s="157"/>
      <c r="X34" s="157"/>
      <c r="Y34" s="157"/>
    </row>
    <row r="35" spans="1:25" s="153" customFormat="1">
      <c r="A35" s="155"/>
      <c r="B35" s="155"/>
      <c r="C35" s="329"/>
      <c r="D35" s="330"/>
      <c r="E35" s="330"/>
      <c r="F35" s="330"/>
      <c r="G35" s="330"/>
      <c r="H35" s="330"/>
      <c r="I35" s="331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62"/>
      <c r="V35" s="157"/>
      <c r="W35" s="157"/>
      <c r="X35" s="157"/>
      <c r="Y35" s="157"/>
    </row>
    <row r="36" spans="1:25" s="153" customFormat="1" ht="5.25" customHeight="1">
      <c r="A36" s="155"/>
      <c r="B36" s="155"/>
      <c r="C36" s="332"/>
      <c r="D36" s="333"/>
      <c r="E36" s="333"/>
      <c r="F36" s="333"/>
      <c r="G36" s="333"/>
      <c r="H36" s="333"/>
      <c r="I36" s="334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62"/>
      <c r="V36" s="157"/>
      <c r="W36" s="157"/>
      <c r="X36" s="157"/>
      <c r="Y36" s="157"/>
    </row>
    <row r="37" spans="1:25" s="153" customFormat="1">
      <c r="A37" s="155"/>
      <c r="B37" s="155"/>
      <c r="C37" s="329"/>
      <c r="D37" s="330"/>
      <c r="E37" s="330"/>
      <c r="F37" s="330"/>
      <c r="G37" s="330"/>
      <c r="H37" s="330"/>
      <c r="I37" s="331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62"/>
      <c r="V37" s="157"/>
      <c r="W37" s="157"/>
      <c r="X37" s="157"/>
      <c r="Y37" s="157"/>
    </row>
    <row r="38" spans="1:25" s="153" customFormat="1" ht="21" customHeight="1">
      <c r="A38" s="155"/>
      <c r="B38" s="155"/>
      <c r="C38" s="332"/>
      <c r="D38" s="333"/>
      <c r="E38" s="333"/>
      <c r="F38" s="333"/>
      <c r="G38" s="333"/>
      <c r="H38" s="333"/>
      <c r="I38" s="334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62"/>
      <c r="V38" s="157"/>
      <c r="W38" s="157"/>
      <c r="X38" s="157"/>
      <c r="Y38" s="157"/>
    </row>
    <row r="39" spans="1:25" s="153" customFormat="1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62"/>
      <c r="V39" s="157"/>
      <c r="W39" s="157"/>
      <c r="X39" s="157"/>
      <c r="Y39" s="157"/>
    </row>
    <row r="40" spans="1:25" s="153" customFormat="1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62"/>
      <c r="V40" s="157"/>
      <c r="W40" s="157"/>
      <c r="X40" s="157"/>
      <c r="Y40" s="157"/>
    </row>
    <row r="41" spans="1:25" s="153" customFormat="1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62"/>
      <c r="V41" s="157"/>
      <c r="W41" s="157"/>
      <c r="X41" s="157"/>
      <c r="Y41" s="157"/>
    </row>
    <row r="42" spans="1:25" s="153" customFormat="1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63"/>
      <c r="V42" s="158"/>
      <c r="W42" s="158"/>
      <c r="X42" s="158"/>
      <c r="Y42" s="158"/>
    </row>
    <row r="43" spans="1:25" s="153" customFormat="1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</row>
    <row r="44" spans="1:25" s="153" customFormat="1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</row>
    <row r="45" spans="1:25" s="153" customFormat="1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</row>
    <row r="46" spans="1:25" s="153" customFormat="1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</row>
    <row r="47" spans="1:25" s="153" customFormat="1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</row>
    <row r="48" spans="1:25" s="153" customFormat="1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</row>
    <row r="49" spans="1:25" s="153" customFormat="1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</row>
    <row r="50" spans="1:25" s="154" customFormat="1"/>
    <row r="51" spans="1:25" s="154" customFormat="1"/>
    <row r="52" spans="1:25" s="154" customFormat="1"/>
    <row r="53" spans="1:25" s="154" customFormat="1"/>
    <row r="54" spans="1:25" s="154" customFormat="1"/>
    <row r="55" spans="1:25" s="154" customFormat="1"/>
    <row r="56" spans="1:25" s="154" customFormat="1"/>
    <row r="57" spans="1:25" s="154" customFormat="1"/>
    <row r="58" spans="1:25" s="154" customFormat="1"/>
    <row r="59" spans="1:25" s="154" customFormat="1"/>
    <row r="60" spans="1:25" s="154" customFormat="1"/>
    <row r="61" spans="1:25" s="154" customFormat="1"/>
    <row r="62" spans="1:25" s="154" customFormat="1"/>
    <row r="63" spans="1:25" s="154" customFormat="1"/>
    <row r="64" spans="1:25" s="154" customFormat="1"/>
    <row r="65" s="154" customFormat="1"/>
    <row r="66" s="154" customFormat="1"/>
    <row r="67" s="154" customFormat="1"/>
    <row r="68" s="154" customFormat="1"/>
    <row r="69" s="154" customFormat="1"/>
    <row r="70" s="154" customFormat="1"/>
    <row r="71" s="154" customFormat="1"/>
  </sheetData>
  <sheetProtection password="D7E1" sheet="1" objects="1" scenarios="1" selectLockedCells="1"/>
  <mergeCells count="2">
    <mergeCell ref="C35:I36"/>
    <mergeCell ref="C37:I38"/>
  </mergeCells>
  <phoneticPr fontId="1"/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国保税試算</vt:lpstr>
      <vt:lpstr>個人内訳</vt:lpstr>
      <vt:lpstr>入力例</vt:lpstr>
      <vt:lpstr>給与源泉徴収票</vt:lpstr>
      <vt:lpstr>年金源泉徴収票 </vt:lpstr>
      <vt:lpstr>確定申告書A・B</vt:lpstr>
      <vt:lpstr>確定申告書A・B!Print_Area</vt:lpstr>
      <vt:lpstr>給与源泉徴収票!Print_Area</vt:lpstr>
      <vt:lpstr>個人内訳!Print_Area</vt:lpstr>
      <vt:lpstr>国保税試算!Print_Area</vt:lpstr>
      <vt:lpstr>入力例!Print_Area</vt:lpstr>
      <vt:lpstr>'年金源泉徴収票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国保年金課</dc:creator>
  <cp:lastModifiedBy>島田 亮</cp:lastModifiedBy>
  <cp:lastPrinted>2026-01-14T00:45:00Z</cp:lastPrinted>
  <dcterms:created xsi:type="dcterms:W3CDTF">2021-10-14T04:12:29Z</dcterms:created>
  <dcterms:modified xsi:type="dcterms:W3CDTF">2026-03-24T00:35:59Z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2026-03-13T02:28:34Z</vt:filetime>
  </property>
</Properties>
</file>