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694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<sst xmlns="http://schemas.openxmlformats.org/spreadsheetml/2006/main" count="7786" uniqueCount="2522">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</sst>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8" t="s">
        <v>383</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2491</v>
      </c>
      <c r="M17" s="712"/>
      <c r="N17" s="712"/>
      <c r="O17" s="713"/>
      <c r="P17" s="491" t="s">
        <v>15</v>
      </c>
      <c r="Q17" s="714" t="s">
        <v>2492</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2493</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100-0005</v>
      </c>
    </row>
    <row r="19" spans="1:41" ht="38.25" customHeight="1">
      <c r="A19" s="669"/>
      <c r="B19" s="710" t="s">
        <v>18</v>
      </c>
      <c r="C19" s="710"/>
      <c r="D19" s="710"/>
      <c r="E19" s="710"/>
      <c r="F19" s="710"/>
      <c r="G19" s="710"/>
      <c r="H19" s="710"/>
      <c r="I19" s="710"/>
      <c r="J19" s="710"/>
      <c r="K19" s="710"/>
      <c r="L19" s="694" t="s">
        <v>2494</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2495</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2496</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2497</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2498</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2499</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2500</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2501</v>
      </c>
      <c r="M26" s="679"/>
      <c r="N26" s="679"/>
      <c r="O26" s="679"/>
      <c r="P26" s="679"/>
      <c r="Q26" s="679"/>
      <c r="R26" s="679"/>
      <c r="S26" s="679"/>
      <c r="T26" s="679"/>
      <c r="U26" s="679"/>
      <c r="V26" s="679"/>
      <c r="W26" s="679"/>
      <c r="X26" s="68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2516</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2516</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2516</v>
      </c>
      <c r="Y35" s="238"/>
      <c r="Z35" s="238"/>
      <c r="AA35" s="238"/>
      <c r="AB35" s="238"/>
      <c r="AC35" s="238"/>
      <c r="AD35" s="238"/>
      <c r="AE35" s="238"/>
      <c r="AF35" s="238"/>
      <c r="AG35" s="238"/>
    </row>
    <row r="36" spans="1:43" s="239" customFormat="1" ht="18.75"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5"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50">
        <v>1</v>
      </c>
      <c r="B40" s="724" t="s">
        <v>2502</v>
      </c>
      <c r="C40" s="725"/>
      <c r="D40" s="725"/>
      <c r="E40" s="725"/>
      <c r="F40" s="725"/>
      <c r="G40" s="725"/>
      <c r="H40" s="725"/>
      <c r="I40" s="725"/>
      <c r="J40" s="725"/>
      <c r="K40" s="725"/>
      <c r="L40" s="727" t="s">
        <v>2503</v>
      </c>
      <c r="M40" s="727"/>
      <c r="N40" s="727"/>
      <c r="O40" s="727"/>
      <c r="P40" s="727"/>
      <c r="Q40" s="726" t="s">
        <v>490</v>
      </c>
      <c r="R40" s="726"/>
      <c r="S40" s="726"/>
      <c r="T40" s="726"/>
      <c r="U40" s="726"/>
      <c r="V40" s="649" t="s">
        <v>1635</v>
      </c>
      <c r="W40" s="660" t="s">
        <v>2504</v>
      </c>
      <c r="X40" s="660"/>
      <c r="Y40" s="660"/>
      <c r="Z40" s="660" t="s">
        <v>385</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2" t="s">
        <v>2505</v>
      </c>
      <c r="C41" s="663"/>
      <c r="D41" s="663"/>
      <c r="E41" s="663"/>
      <c r="F41" s="663"/>
      <c r="G41" s="663"/>
      <c r="H41" s="663"/>
      <c r="I41" s="663"/>
      <c r="J41" s="663"/>
      <c r="K41" s="663"/>
      <c r="L41" s="664" t="s">
        <v>383</v>
      </c>
      <c r="M41" s="664"/>
      <c r="N41" s="664"/>
      <c r="O41" s="664"/>
      <c r="P41" s="664"/>
      <c r="Q41" s="717" t="s">
        <v>490</v>
      </c>
      <c r="R41" s="717"/>
      <c r="S41" s="717"/>
      <c r="T41" s="717"/>
      <c r="U41" s="717"/>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2" t="s">
        <v>2507</v>
      </c>
      <c r="C42" s="663"/>
      <c r="D42" s="663"/>
      <c r="E42" s="663"/>
      <c r="F42" s="663"/>
      <c r="G42" s="663"/>
      <c r="H42" s="663"/>
      <c r="I42" s="663"/>
      <c r="J42" s="663"/>
      <c r="K42" s="663"/>
      <c r="L42" s="664" t="s">
        <v>383</v>
      </c>
      <c r="M42" s="664"/>
      <c r="N42" s="664"/>
      <c r="O42" s="664"/>
      <c r="P42" s="664"/>
      <c r="Q42" s="717" t="s">
        <v>490</v>
      </c>
      <c r="R42" s="717"/>
      <c r="S42" s="717"/>
      <c r="T42" s="717"/>
      <c r="U42" s="717"/>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2" t="s">
        <v>2510</v>
      </c>
      <c r="C43" s="663"/>
      <c r="D43" s="663"/>
      <c r="E43" s="663"/>
      <c r="F43" s="663"/>
      <c r="G43" s="663"/>
      <c r="H43" s="663"/>
      <c r="I43" s="663"/>
      <c r="J43" s="663"/>
      <c r="K43" s="663"/>
      <c r="L43" s="664" t="s">
        <v>383</v>
      </c>
      <c r="M43" s="664"/>
      <c r="N43" s="664"/>
      <c r="O43" s="664"/>
      <c r="P43" s="664"/>
      <c r="Q43" s="717" t="s">
        <v>490</v>
      </c>
      <c r="R43" s="717"/>
      <c r="S43" s="717"/>
      <c r="T43" s="717"/>
      <c r="U43" s="717"/>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2" t="s">
        <v>2511</v>
      </c>
      <c r="C44" s="663"/>
      <c r="D44" s="663"/>
      <c r="E44" s="663"/>
      <c r="F44" s="663"/>
      <c r="G44" s="663"/>
      <c r="H44" s="663"/>
      <c r="I44" s="663"/>
      <c r="J44" s="663"/>
      <c r="K44" s="663"/>
      <c r="L44" s="664" t="s">
        <v>383</v>
      </c>
      <c r="M44" s="664"/>
      <c r="N44" s="664"/>
      <c r="O44" s="664"/>
      <c r="P44" s="664"/>
      <c r="Q44" s="717" t="s">
        <v>490</v>
      </c>
      <c r="R44" s="717"/>
      <c r="S44" s="717"/>
      <c r="T44" s="717"/>
      <c r="U44" s="717"/>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2" t="s">
        <v>2513</v>
      </c>
      <c r="C45" s="663"/>
      <c r="D45" s="663"/>
      <c r="E45" s="663"/>
      <c r="F45" s="663"/>
      <c r="G45" s="663"/>
      <c r="H45" s="663"/>
      <c r="I45" s="663"/>
      <c r="J45" s="663"/>
      <c r="K45" s="663"/>
      <c r="L45" s="664" t="s">
        <v>383</v>
      </c>
      <c r="M45" s="664"/>
      <c r="N45" s="664"/>
      <c r="O45" s="664"/>
      <c r="P45" s="664"/>
      <c r="Q45" s="717" t="s">
        <v>490</v>
      </c>
      <c r="R45" s="717"/>
      <c r="S45" s="717"/>
      <c r="T45" s="717"/>
      <c r="U45" s="717"/>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0866141732283472" right="0.70866141732283472" top="0.74803149606299213" bottom="0.74803149606299213" header="0.31496062992125984" footer="0.31496062992125984"/>
  <pageSetup paperSize="9" scale="59"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120" zoomScaleNormal="120" zoomScaleSheetLayoutView="12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3" t="s">
        <v>51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4" t="s">
        <v>11</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247"/>
      <c r="AM5" s="247"/>
      <c r="AN5" s="247"/>
      <c r="AO5" s="247"/>
      <c r="AP5" s="247"/>
      <c r="AQ5" s="247"/>
      <c r="AR5" s="247"/>
      <c r="AS5" s="247"/>
      <c r="AT5" s="247"/>
      <c r="AU5" s="247"/>
      <c r="AV5" s="247"/>
      <c r="AW5" s="247"/>
      <c r="AX5" s="247"/>
      <c r="AY5" s="247"/>
    </row>
    <row r="6" spans="1:51" s="12" customFormat="1" ht="25.5" customHeight="1">
      <c r="A6" s="247"/>
      <c r="B6" s="763" t="s">
        <v>53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247"/>
      <c r="AM6" s="247"/>
      <c r="AN6" s="247"/>
      <c r="AO6" s="247"/>
      <c r="AP6" s="247"/>
      <c r="AQ6" s="247"/>
      <c r="AR6" s="247"/>
      <c r="AS6" s="247"/>
      <c r="AT6" s="247"/>
      <c r="AU6" s="247"/>
      <c r="AV6" s="247"/>
      <c r="AW6" s="247"/>
      <c r="AX6" s="247"/>
      <c r="AY6" s="247"/>
    </row>
    <row r="7" spans="1:51" s="12" customFormat="1" ht="12.75" customHeight="1">
      <c r="A7" s="247"/>
      <c r="B7" s="766" t="s">
        <v>54</v>
      </c>
      <c r="C7" s="766"/>
      <c r="D7" s="766"/>
      <c r="E7" s="766"/>
      <c r="F7" s="766"/>
      <c r="G7" s="766"/>
      <c r="H7" s="248" t="s">
        <v>14</v>
      </c>
      <c r="I7" s="767" t="str">
        <f>IF(基本情報入力シート!AO18="－","",基本情報入力シート!AO18)</f>
        <v>100-0005</v>
      </c>
      <c r="J7" s="767"/>
      <c r="K7" s="767"/>
      <c r="L7" s="7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6"/>
      <c r="C8" s="766"/>
      <c r="D8" s="766"/>
      <c r="E8" s="766"/>
      <c r="F8" s="766"/>
      <c r="G8" s="766"/>
      <c r="H8" s="768" t="str">
        <f>IF(基本情報入力シート!L18="","",基本情報入力シート!L18)</f>
        <v>東京都千代田区１－１－１</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247"/>
      <c r="AM8" s="247"/>
      <c r="AN8" s="247"/>
      <c r="AO8" s="247"/>
      <c r="AP8" s="247"/>
      <c r="AQ8" s="247"/>
      <c r="AR8" s="247"/>
      <c r="AS8" s="247"/>
      <c r="AT8" s="247"/>
      <c r="AU8" s="247"/>
      <c r="AV8" s="247"/>
      <c r="AW8" s="247"/>
      <c r="AX8" s="247"/>
      <c r="AY8" s="247" t="b">
        <v>1</v>
      </c>
    </row>
    <row r="9" spans="1:51" s="12" customFormat="1" ht="16.5" customHeight="1">
      <c r="A9" s="247"/>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247"/>
      <c r="AM9" s="247"/>
      <c r="AN9" s="247"/>
      <c r="AO9" s="247"/>
      <c r="AP9" s="247"/>
      <c r="AQ9" s="247"/>
      <c r="AR9" s="247"/>
      <c r="AS9" s="247"/>
      <c r="AT9" s="247"/>
      <c r="AU9" s="247"/>
      <c r="AV9" s="247"/>
      <c r="AW9" s="247"/>
      <c r="AX9" s="247"/>
      <c r="AY9" s="247"/>
    </row>
    <row r="10" spans="1:51" s="12" customFormat="1" ht="13.5" customHeight="1">
      <c r="A10" s="247"/>
      <c r="B10" s="753" t="s">
        <v>11</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247"/>
      <c r="AM10" s="247"/>
      <c r="AN10" s="247"/>
      <c r="AO10" s="247"/>
      <c r="AP10" s="247"/>
      <c r="AQ10" s="247"/>
      <c r="AR10" s="247"/>
      <c r="AS10" s="247"/>
      <c r="AT10" s="247"/>
      <c r="AU10" s="247"/>
      <c r="AV10" s="247"/>
      <c r="AW10" s="247"/>
      <c r="AX10" s="247"/>
      <c r="AY10" s="247"/>
    </row>
    <row r="11" spans="1:51" s="12" customFormat="1" ht="22.5" customHeight="1">
      <c r="A11" s="247"/>
      <c r="B11" s="756" t="s">
        <v>55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247"/>
      <c r="AM11" s="247"/>
      <c r="AN11" s="247"/>
      <c r="AO11" s="247"/>
      <c r="AP11" s="247"/>
      <c r="AQ11" s="247"/>
      <c r="AR11" s="247"/>
      <c r="AS11" s="247"/>
      <c r="AT11" s="247"/>
      <c r="AU11" s="247"/>
      <c r="AV11" s="247"/>
      <c r="AW11" s="247"/>
      <c r="AX11" s="247"/>
      <c r="AY11" s="247"/>
    </row>
    <row r="12" spans="1:51" s="12" customFormat="1" ht="18.75" customHeight="1">
      <c r="A12" s="247"/>
      <c r="B12" s="759" t="s">
        <v>56</v>
      </c>
      <c r="C12" s="759"/>
      <c r="D12" s="759"/>
      <c r="E12" s="759"/>
      <c r="F12" s="759"/>
      <c r="G12" s="759"/>
      <c r="H12" s="759" t="s">
        <v>25</v>
      </c>
      <c r="I12" s="760"/>
      <c r="J12" s="760"/>
      <c r="K12" s="760"/>
      <c r="L12" s="761" t="str">
        <f>IF(基本情報入力シート!L25="","",基本情報入力シート!L25)</f>
        <v>000-0000-0000</v>
      </c>
      <c r="M12" s="761"/>
      <c r="N12" s="761"/>
      <c r="O12" s="761"/>
      <c r="P12" s="761"/>
      <c r="Q12" s="761"/>
      <c r="R12" s="761"/>
      <c r="S12" s="761"/>
      <c r="T12" s="761"/>
      <c r="U12" s="761"/>
      <c r="V12" s="762" t="s">
        <v>26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9" t="s">
        <v>58</v>
      </c>
      <c r="C15" s="749"/>
      <c r="D15" s="749"/>
      <c r="E15" s="749"/>
      <c r="F15" s="749"/>
      <c r="G15" s="749"/>
      <c r="H15" s="749"/>
      <c r="I15" s="749"/>
      <c r="J15" s="749"/>
      <c r="K15" s="749"/>
      <c r="L15" s="749"/>
      <c r="M15" s="749"/>
      <c r="N15" s="749"/>
      <c r="O15" s="749"/>
      <c r="P15" s="749"/>
      <c r="Q15" s="749"/>
      <c r="R15" s="749"/>
      <c r="S15" s="749"/>
      <c r="T15" s="749"/>
      <c r="U15" s="749"/>
      <c r="V15" s="749"/>
      <c r="W15" s="75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1" t="s">
        <v>60</v>
      </c>
      <c r="D16" s="751"/>
      <c r="E16" s="751"/>
      <c r="F16" s="751"/>
      <c r="G16" s="751"/>
      <c r="H16" s="751"/>
      <c r="I16" s="751"/>
      <c r="J16" s="751"/>
      <c r="K16" s="751"/>
      <c r="L16" s="751"/>
      <c r="M16" s="751"/>
      <c r="N16" s="751"/>
      <c r="O16" s="751"/>
      <c r="P16" s="751"/>
      <c r="Q16" s="752">
        <f>SUM('別紙様式2-2（個票（４、５月））'!L5:M5,'別紙様式2-3（個票（６月以降））'!K6)</f>
        <v>144283008</v>
      </c>
      <c r="R16" s="752"/>
      <c r="S16" s="752"/>
      <c r="T16" s="752"/>
      <c r="U16" s="752"/>
      <c r="V16" s="75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1" t="s">
        <v>63</v>
      </c>
      <c r="D17" s="771"/>
      <c r="E17" s="771"/>
      <c r="F17" s="771"/>
      <c r="G17" s="771"/>
      <c r="H17" s="771"/>
      <c r="I17" s="771"/>
      <c r="J17" s="771"/>
      <c r="K17" s="771"/>
      <c r="L17" s="771"/>
      <c r="M17" s="771"/>
      <c r="N17" s="771"/>
      <c r="O17" s="771"/>
      <c r="P17" s="771"/>
      <c r="Q17" s="772">
        <v>150000000</v>
      </c>
      <c r="R17" s="772"/>
      <c r="S17" s="772"/>
      <c r="T17" s="772"/>
      <c r="U17" s="772"/>
      <c r="V17" s="7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8" t="s">
        <v>67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6" t="s">
        <v>68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15"/>
      <c r="AM22" s="15"/>
      <c r="AN22" s="15"/>
      <c r="AO22" s="15"/>
      <c r="AP22" s="15"/>
      <c r="AQ22" s="15"/>
      <c r="AR22" s="15"/>
      <c r="AS22" s="15"/>
      <c r="AT22" s="15"/>
      <c r="AU22" s="15"/>
      <c r="AV22" s="15"/>
      <c r="AW22" s="15"/>
      <c r="AX22" s="15"/>
      <c r="AY22" s="15"/>
    </row>
    <row r="23" spans="1:60" ht="19.149999999999999" customHeight="1" thickBot="1">
      <c r="A23" s="15"/>
      <c r="B23" s="787" t="s">
        <v>69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15"/>
      <c r="AM23" s="15"/>
      <c r="AN23" s="15"/>
      <c r="AO23" s="15"/>
      <c r="AP23" s="15"/>
      <c r="AQ23" s="15"/>
      <c r="AR23" s="15"/>
      <c r="AS23" s="268"/>
      <c r="AT23" s="15"/>
      <c r="AU23" s="15"/>
      <c r="AV23" s="15"/>
      <c r="AW23" s="15"/>
      <c r="AX23" s="15"/>
      <c r="AY23" s="15"/>
    </row>
    <row r="24" spans="1:60" ht="18" customHeight="1" thickBot="1">
      <c r="A24" s="15"/>
      <c r="B24" s="739" t="s">
        <v>70</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1" t="s">
        <v>71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47285918</v>
      </c>
      <c r="U25" s="788"/>
      <c r="V25" s="788"/>
      <c r="W25" s="788"/>
      <c r="X25" s="788"/>
      <c r="Y25" s="788"/>
      <c r="Z25" s="273" t="s">
        <v>61</v>
      </c>
      <c r="AA25" s="274" t="s">
        <v>64</v>
      </c>
      <c r="AB25" s="789" t="str">
        <f>IF(H6="", "", IFERROR(IF(T26&gt;=T25,"○","×"),""))</f>
        <v>○</v>
      </c>
      <c r="AC25" s="275"/>
      <c r="AD25" s="276"/>
      <c r="AE25" s="276"/>
      <c r="AF25" s="276"/>
      <c r="AG25" s="276"/>
      <c r="AH25" s="276"/>
      <c r="AI25" s="276"/>
      <c r="AJ25" s="276"/>
      <c r="AK25" s="276"/>
      <c r="AL25" s="15"/>
      <c r="AM25" s="779" t="s">
        <v>72</v>
      </c>
      <c r="AN25" s="780"/>
      <c r="AO25" s="780"/>
      <c r="AP25" s="780"/>
      <c r="AQ25" s="780"/>
      <c r="AR25" s="780"/>
      <c r="AS25" s="780"/>
      <c r="AT25" s="780"/>
      <c r="AU25" s="780"/>
      <c r="AV25" s="780"/>
      <c r="AW25" s="780"/>
      <c r="AX25" s="780"/>
      <c r="AY25" s="781"/>
    </row>
    <row r="26" spans="1:60" ht="28.5" customHeight="1" thickBot="1">
      <c r="A26" s="15"/>
      <c r="B26" s="272" t="s">
        <v>62</v>
      </c>
      <c r="C26" s="774" t="s">
        <v>73</v>
      </c>
      <c r="D26" s="774"/>
      <c r="E26" s="774"/>
      <c r="F26" s="774"/>
      <c r="G26" s="774"/>
      <c r="H26" s="774"/>
      <c r="I26" s="774"/>
      <c r="J26" s="774"/>
      <c r="K26" s="774"/>
      <c r="L26" s="774"/>
      <c r="M26" s="774"/>
      <c r="N26" s="774"/>
      <c r="O26" s="774"/>
      <c r="P26" s="774"/>
      <c r="Q26" s="774"/>
      <c r="R26" s="774"/>
      <c r="S26" s="774"/>
      <c r="T26" s="775">
        <v>50000000</v>
      </c>
      <c r="U26" s="775"/>
      <c r="V26" s="775"/>
      <c r="W26" s="775"/>
      <c r="X26" s="775"/>
      <c r="Y26" s="776"/>
      <c r="Z26" s="277" t="s">
        <v>61</v>
      </c>
      <c r="AA26" s="274" t="s">
        <v>64</v>
      </c>
      <c r="AB26" s="790"/>
      <c r="AC26" s="275"/>
      <c r="AD26" s="276"/>
      <c r="AE26" s="276"/>
      <c r="AF26" s="276"/>
      <c r="AG26" s="276"/>
      <c r="AH26" s="276"/>
      <c r="AI26" s="276"/>
      <c r="AJ26" s="276"/>
      <c r="AK26" s="276"/>
      <c r="AL26" s="15"/>
      <c r="AM26" s="782"/>
      <c r="AN26" s="783"/>
      <c r="AO26" s="783"/>
      <c r="AP26" s="783"/>
      <c r="AQ26" s="783"/>
      <c r="AR26" s="783"/>
      <c r="AS26" s="783"/>
      <c r="AT26" s="783"/>
      <c r="AU26" s="783"/>
      <c r="AV26" s="783"/>
      <c r="AW26" s="783"/>
      <c r="AX26" s="783"/>
      <c r="AY26" s="78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5" t="s">
        <v>74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4" t="s">
        <v>78</v>
      </c>
      <c r="BB31" s="734"/>
      <c r="BC31" s="734"/>
      <c r="BD31" s="734"/>
      <c r="BE31" s="734" t="s">
        <v>79</v>
      </c>
      <c r="BF31" s="734"/>
      <c r="BG31" s="734"/>
      <c r="BH31" s="734"/>
    </row>
    <row r="32" spans="1:60" s="12" customFormat="1" ht="18" customHeight="1" thickBot="1">
      <c r="A32" s="247"/>
      <c r="B32" s="739" t="s">
        <v>80</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5">
        <f>COUNTIF('別紙様式2-2（個票（４、５月））'!N:N,"処遇改善加算Ⅰ")+COUNTIF('別紙様式2-2（個票（４、５月））'!N:N,"処遇改善加算Ⅱ")+COUNTIF('別紙様式2-2（個票（４、５月））'!N:N,"処遇改善加算Ⅲ")+COUNTIF('別紙様式2-2（個票（４、５月））'!N:N,"処遇改善加算Ⅳ")</f>
        <v>4</v>
      </c>
      <c r="BB32" s="735"/>
      <c r="BC32" s="735"/>
      <c r="BD32" s="735"/>
      <c r="BE32" s="73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5"/>
      <c r="BG32" s="735"/>
      <c r="BH32" s="735"/>
    </row>
    <row r="33" spans="1:60" s="12" customFormat="1" ht="33" customHeight="1" thickBot="1">
      <c r="A33" s="247"/>
      <c r="B33" s="738" t="s">
        <v>81</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7" t="s">
        <v>82</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247"/>
      <c r="AM35" s="284"/>
      <c r="AN35" s="284"/>
      <c r="AO35" s="284"/>
      <c r="AP35" s="284"/>
      <c r="AQ35" s="284"/>
      <c r="AR35" s="284"/>
      <c r="AS35" s="284"/>
      <c r="AT35" s="284"/>
      <c r="AU35" s="284"/>
      <c r="AV35" s="284"/>
      <c r="AW35" s="284"/>
      <c r="AX35" s="284"/>
      <c r="AY35" s="284"/>
      <c r="BA35" s="734" t="s">
        <v>83</v>
      </c>
      <c r="BB35" s="734"/>
      <c r="BC35" s="734"/>
      <c r="BD35" s="734"/>
      <c r="BE35" s="734" t="s">
        <v>83</v>
      </c>
      <c r="BF35" s="734"/>
      <c r="BG35" s="734"/>
      <c r="BH35" s="734"/>
    </row>
    <row r="36" spans="1:60" s="12" customFormat="1" ht="18" customHeight="1" thickBot="1">
      <c r="A36" s="247"/>
      <c r="B36" s="738" t="s">
        <v>84</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5">
        <f>COUNTIF('別紙様式2-2（個票（４、５月））'!N:N,"処遇改善加算Ⅰ")+COUNTIF('別紙様式2-2（個票（４、５月））'!N:N,"処遇改善加算Ⅱ")+COUNTIF('別紙様式2-2（個票（４、５月））'!N:N,"処遇改善加算Ⅲ")</f>
        <v>3</v>
      </c>
      <c r="BB36" s="735"/>
      <c r="BC36" s="735"/>
      <c r="BD36" s="735"/>
      <c r="BE36" s="735">
        <f>COUNTIF('別紙様式2-3（個票（６月以降））'!N:N,"*処遇改善加算Ⅰ*")+COUNTIF('別紙様式2-3（個票（６月以降））'!N:N,"*処遇改善加算Ⅱ*")+COUNTIF('別紙様式2-3（個票（６月以降））'!N:N,"処遇改善加算Ⅲ")</f>
        <v>4</v>
      </c>
      <c r="BF36" s="735"/>
      <c r="BG36" s="735"/>
      <c r="BH36" s="735"/>
    </row>
    <row r="37" spans="1:60" s="12" customFormat="1" ht="30.6" customHeight="1" thickBot="1">
      <c r="A37" s="247"/>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247"/>
      <c r="AM39" s="247"/>
      <c r="AN39" s="247"/>
      <c r="AO39" s="247"/>
      <c r="AP39" s="247"/>
      <c r="AQ39" s="247"/>
      <c r="AR39" s="247"/>
      <c r="AS39" s="247"/>
      <c r="AT39" s="247"/>
      <c r="AU39" s="247"/>
      <c r="AV39" s="247"/>
      <c r="AW39" s="247"/>
      <c r="AX39" s="247"/>
      <c r="AY39" s="247"/>
      <c r="BA39" s="735" t="s">
        <v>87</v>
      </c>
      <c r="BB39" s="735"/>
      <c r="BC39" s="735"/>
      <c r="BD39" s="735"/>
      <c r="BE39" s="735" t="s">
        <v>87</v>
      </c>
      <c r="BF39" s="735"/>
      <c r="BG39" s="735"/>
      <c r="BH39" s="735"/>
    </row>
    <row r="40" spans="1:60" ht="18" customHeight="1" thickBot="1">
      <c r="A40" s="15"/>
      <c r="B40" s="745" t="s">
        <v>88</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4">
        <f>COUNTIF('別紙様式2-2（個票（４、５月））'!N:N,"処遇改善加算Ⅰ")+COUNTIF('別紙様式2-2（個票（４、５月））'!N:N,"処遇改善加算Ⅱ")</f>
        <v>2</v>
      </c>
      <c r="BB40" s="734"/>
      <c r="BC40" s="734"/>
      <c r="BD40" s="734"/>
      <c r="BE40" s="735">
        <f>COUNTIF('別紙様式2-3（個票（６月以降））'!N:N,"*処遇改善加算Ⅰ*")+COUNTIF('別紙様式2-3（個票（６月以降））'!N:N,"*処遇改善加算Ⅱ*")</f>
        <v>4</v>
      </c>
      <c r="BF40" s="735"/>
      <c r="BG40" s="735"/>
      <c r="BH40" s="735"/>
    </row>
    <row r="41" spans="1:60" ht="30.6" customHeight="1" thickBot="1">
      <c r="A41" s="15"/>
      <c r="B41" s="738" t="s">
        <v>89</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6" t="s">
        <v>92</v>
      </c>
      <c r="AN44" s="746"/>
      <c r="AO44" s="746"/>
      <c r="AP44" s="746"/>
      <c r="AQ44" s="746"/>
      <c r="AR44" s="746"/>
      <c r="AS44" s="746"/>
      <c r="AT44" s="746"/>
      <c r="AU44" s="746"/>
      <c r="AV44" s="746"/>
      <c r="AW44" s="746"/>
      <c r="AX44" s="746"/>
      <c r="AY44" s="746"/>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7" t="s">
        <v>95</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312" t="s">
        <v>97</v>
      </c>
      <c r="AL48" s="247"/>
      <c r="AM48" s="741" t="s">
        <v>98</v>
      </c>
      <c r="AN48" s="741"/>
      <c r="AO48" s="741"/>
      <c r="AP48" s="741"/>
      <c r="AQ48" s="741"/>
      <c r="AR48" s="741"/>
      <c r="AS48" s="741"/>
      <c r="AT48" s="741"/>
      <c r="AU48" s="741"/>
      <c r="AV48" s="741"/>
      <c r="AW48" s="741"/>
      <c r="AX48" s="741"/>
      <c r="AY48" s="741"/>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2" t="s">
        <v>99</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15"/>
      <c r="AM50" s="15"/>
      <c r="AN50" s="15"/>
      <c r="AO50" s="15"/>
      <c r="AP50" s="15"/>
      <c r="AQ50" s="15"/>
      <c r="AR50" s="15"/>
      <c r="AS50" s="15"/>
      <c r="AT50" s="15"/>
      <c r="AU50" s="15"/>
      <c r="AV50" s="15"/>
      <c r="AW50" s="15"/>
      <c r="AX50" s="15"/>
      <c r="AY50" s="15"/>
      <c r="AZ50" s="12"/>
      <c r="BA50" s="736" t="s">
        <v>100</v>
      </c>
      <c r="BB50" s="736"/>
      <c r="BC50" s="736"/>
      <c r="BD50" s="736"/>
      <c r="BE50" s="736" t="s">
        <v>100</v>
      </c>
      <c r="BF50" s="736"/>
      <c r="BG50" s="736"/>
      <c r="BH50" s="736"/>
    </row>
    <row r="51" spans="1:60" ht="18" customHeight="1" thickBot="1">
      <c r="A51" s="15"/>
      <c r="B51" s="744" t="s">
        <v>101</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7">
        <f>COUNTIF('別紙様式2-2（個票（４、５月））'!N:N,"処遇改善加算Ⅰ")</f>
        <v>1</v>
      </c>
      <c r="BB51" s="737"/>
      <c r="BC51" s="737"/>
      <c r="BD51" s="737"/>
      <c r="BE51" s="737">
        <f>COUNTIF('別紙様式2-3（個票（６月以降））'!N:N,"*処遇改善加算Ⅰ*")</f>
        <v>2</v>
      </c>
      <c r="BF51" s="737"/>
      <c r="BG51" s="737"/>
      <c r="BH51" s="73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6" t="s">
        <v>102</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42"/>
      <c r="AM53" s="247"/>
      <c r="AN53" s="319"/>
      <c r="AO53" s="247"/>
      <c r="AP53" s="247"/>
      <c r="AQ53" s="247"/>
      <c r="AR53" s="247"/>
      <c r="AS53" s="247"/>
      <c r="AT53" s="247"/>
      <c r="AU53" s="247"/>
      <c r="AV53" s="247"/>
      <c r="AW53" s="247"/>
      <c r="AX53" s="247"/>
      <c r="AY53" s="247"/>
    </row>
    <row r="54" spans="1:60" s="16" customFormat="1" ht="19.5" customHeight="1" thickBot="1">
      <c r="A54" s="283"/>
      <c r="B54" s="827" t="s">
        <v>103</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8" t="s">
        <v>104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5" t="s">
        <v>105</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7" t="str">
        <f>IF(H6="","",IF(OR(BA40&gt;0,BE40&gt;0),"該当",""))</f>
        <v>該当</v>
      </c>
      <c r="AJ58" s="798"/>
      <c r="AK58" s="799"/>
      <c r="AL58" s="247"/>
      <c r="AM58" s="283"/>
      <c r="AN58" s="283"/>
      <c r="AO58" s="283"/>
      <c r="AP58" s="283"/>
      <c r="AQ58" s="283"/>
      <c r="AR58" s="283"/>
      <c r="AS58" s="283"/>
      <c r="AT58" s="283"/>
      <c r="AU58" s="283"/>
      <c r="AV58" s="283"/>
      <c r="AW58" s="283"/>
      <c r="AX58" s="283"/>
      <c r="AY58" s="283"/>
    </row>
    <row r="59" spans="1:60" ht="51" customHeight="1">
      <c r="A59" s="15"/>
      <c r="B59" s="324" t="s">
        <v>107</v>
      </c>
      <c r="C59" s="800" t="s">
        <v>108</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1" t="str">
        <f>IF(H6="","",IF(OR(BA32-BA40&gt;0,BE32-BE40&gt;0),"該当",""))</f>
        <v>該当</v>
      </c>
      <c r="AJ61" s="802"/>
      <c r="AK61" s="803"/>
      <c r="AL61" s="247"/>
      <c r="AM61" s="247"/>
      <c r="AN61" s="247"/>
      <c r="AO61" s="15"/>
      <c r="AP61" s="247"/>
      <c r="AQ61" s="247"/>
      <c r="AR61" s="247"/>
      <c r="AS61" s="247"/>
      <c r="AT61" s="247"/>
      <c r="AU61" s="247"/>
      <c r="AV61" s="247"/>
      <c r="AW61" s="247"/>
      <c r="AX61" s="247"/>
      <c r="AY61" s="247"/>
    </row>
    <row r="62" spans="1:60" ht="59.45" customHeight="1">
      <c r="A62" s="15"/>
      <c r="B62" s="324" t="s">
        <v>107</v>
      </c>
      <c r="C62" s="800" t="s">
        <v>110</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1" t="s">
        <v>111</v>
      </c>
      <c r="C64" s="822"/>
      <c r="D64" s="823"/>
      <c r="E64" s="824" t="s">
        <v>112</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0" t="s">
        <v>362</v>
      </c>
      <c r="F65" s="811"/>
      <c r="G65" s="804" t="s">
        <v>116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247"/>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247"/>
      <c r="AZ65" s="12"/>
      <c r="BA65" s="812">
        <f>COUNTIF(E65:F68, "✓")+COUNTIF(E65:F68, "誓約")</f>
        <v>2</v>
      </c>
      <c r="BB65" s="424">
        <f>IF(AI58="該当",1,IF(AI61="該当",2,""))</f>
        <v>1</v>
      </c>
    </row>
    <row r="66" spans="1:54" ht="15" customHeight="1" thickBot="1">
      <c r="A66" s="15"/>
      <c r="B66" s="721"/>
      <c r="C66" s="722"/>
      <c r="D66" s="722"/>
      <c r="E66" s="813"/>
      <c r="F66" s="814"/>
      <c r="G66" s="804" t="s">
        <v>117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247"/>
      <c r="AM66" s="782"/>
      <c r="AN66" s="783"/>
      <c r="AO66" s="783"/>
      <c r="AP66" s="783"/>
      <c r="AQ66" s="783"/>
      <c r="AR66" s="783"/>
      <c r="AS66" s="783"/>
      <c r="AT66" s="783"/>
      <c r="AU66" s="783"/>
      <c r="AV66" s="783"/>
      <c r="AW66" s="783"/>
      <c r="AX66" s="784"/>
      <c r="AY66" s="320"/>
      <c r="AZ66" s="331"/>
      <c r="BA66" s="812"/>
    </row>
    <row r="67" spans="1:54" ht="24.6" customHeight="1">
      <c r="A67" s="15"/>
      <c r="B67" s="721"/>
      <c r="C67" s="722"/>
      <c r="D67" s="722"/>
      <c r="E67" s="813" t="s">
        <v>2516</v>
      </c>
      <c r="F67" s="814"/>
      <c r="G67" s="804" t="s">
        <v>118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8"/>
      <c r="C68" s="809"/>
      <c r="D68" s="809"/>
      <c r="E68" s="819"/>
      <c r="F68" s="820"/>
      <c r="G68" s="804" t="s">
        <v>119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247"/>
      <c r="AM68" s="332"/>
      <c r="AN68" s="332"/>
      <c r="AO68" s="332"/>
      <c r="AP68" s="332"/>
      <c r="AQ68" s="332"/>
      <c r="AR68" s="332"/>
      <c r="AS68" s="332"/>
      <c r="AT68" s="332"/>
      <c r="AU68" s="332"/>
      <c r="AV68" s="332"/>
      <c r="AW68" s="332"/>
      <c r="AX68" s="332"/>
      <c r="AY68" s="247"/>
      <c r="AZ68" s="12"/>
      <c r="BA68" s="812"/>
    </row>
    <row r="69" spans="1:54" ht="39.6" customHeight="1">
      <c r="A69" s="15"/>
      <c r="B69" s="718" t="s">
        <v>120</v>
      </c>
      <c r="C69" s="719"/>
      <c r="D69" s="719"/>
      <c r="E69" s="810" t="s">
        <v>2516</v>
      </c>
      <c r="F69" s="811"/>
      <c r="G69" s="804" t="s">
        <v>121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247"/>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247"/>
      <c r="AZ69" s="12"/>
      <c r="BA69" s="812">
        <f>COUNTIF(E69:F72, "✓")+COUNTIF(E69:F72, "誓約")</f>
        <v>2</v>
      </c>
    </row>
    <row r="70" spans="1:54" ht="15" customHeight="1" thickBot="1">
      <c r="A70" s="15"/>
      <c r="B70" s="721"/>
      <c r="C70" s="722"/>
      <c r="D70" s="722"/>
      <c r="E70" s="813"/>
      <c r="F70" s="814"/>
      <c r="G70" s="804" t="s">
        <v>122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247"/>
      <c r="AM70" s="782"/>
      <c r="AN70" s="783"/>
      <c r="AO70" s="783"/>
      <c r="AP70" s="783"/>
      <c r="AQ70" s="783"/>
      <c r="AR70" s="783"/>
      <c r="AS70" s="783"/>
      <c r="AT70" s="783"/>
      <c r="AU70" s="783"/>
      <c r="AV70" s="783"/>
      <c r="AW70" s="783"/>
      <c r="AX70" s="784"/>
      <c r="AY70" s="320"/>
      <c r="AZ70" s="331"/>
      <c r="BA70" s="812"/>
    </row>
    <row r="71" spans="1:54" ht="15" customHeight="1">
      <c r="A71" s="15"/>
      <c r="B71" s="721"/>
      <c r="C71" s="722"/>
      <c r="D71" s="722"/>
      <c r="E71" s="815" t="s">
        <v>362</v>
      </c>
      <c r="F71" s="816"/>
      <c r="G71" s="804" t="s">
        <v>123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8"/>
      <c r="C72" s="809"/>
      <c r="D72" s="809"/>
      <c r="E72" s="817"/>
      <c r="F72" s="818"/>
      <c r="G72" s="804" t="s">
        <v>124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247"/>
      <c r="AM72" s="332"/>
      <c r="AN72" s="332"/>
      <c r="AO72" s="332"/>
      <c r="AP72" s="332"/>
      <c r="AQ72" s="332"/>
      <c r="AR72" s="332"/>
      <c r="AS72" s="332"/>
      <c r="AT72" s="332"/>
      <c r="AU72" s="332"/>
      <c r="AV72" s="332"/>
      <c r="AW72" s="332"/>
      <c r="AX72" s="332"/>
      <c r="AY72" s="247"/>
      <c r="AZ72" s="12"/>
      <c r="BA72" s="812"/>
    </row>
    <row r="73" spans="1:54" ht="15" customHeight="1">
      <c r="A73" s="15"/>
      <c r="B73" s="718" t="s">
        <v>125</v>
      </c>
      <c r="C73" s="719"/>
      <c r="D73" s="719"/>
      <c r="E73" s="810" t="s">
        <v>2516</v>
      </c>
      <c r="F73" s="811"/>
      <c r="G73" s="804" t="s">
        <v>126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247"/>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247"/>
      <c r="AZ73" s="12"/>
      <c r="BA73" s="812">
        <f>COUNTIF(E73:F76, "✓")+COUNTIF(E73:F76, "誓約")</f>
        <v>2</v>
      </c>
    </row>
    <row r="74" spans="1:54" ht="28.15" customHeight="1" thickBot="1">
      <c r="A74" s="15"/>
      <c r="B74" s="721"/>
      <c r="C74" s="722"/>
      <c r="D74" s="722"/>
      <c r="E74" s="813"/>
      <c r="F74" s="814"/>
      <c r="G74" s="804" t="s">
        <v>127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247"/>
      <c r="AM74" s="782"/>
      <c r="AN74" s="783"/>
      <c r="AO74" s="783"/>
      <c r="AP74" s="783"/>
      <c r="AQ74" s="783"/>
      <c r="AR74" s="783"/>
      <c r="AS74" s="783"/>
      <c r="AT74" s="783"/>
      <c r="AU74" s="783"/>
      <c r="AV74" s="783"/>
      <c r="AW74" s="783"/>
      <c r="AX74" s="784"/>
      <c r="AY74" s="320"/>
      <c r="AZ74" s="331"/>
      <c r="BA74" s="812"/>
    </row>
    <row r="75" spans="1:54" ht="45.6" customHeight="1">
      <c r="A75" s="15"/>
      <c r="B75" s="721"/>
      <c r="C75" s="722"/>
      <c r="D75" s="722"/>
      <c r="E75" s="813" t="s">
        <v>362</v>
      </c>
      <c r="F75" s="814"/>
      <c r="G75" s="804" t="s">
        <v>128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247"/>
      <c r="AM75" s="320"/>
      <c r="AN75" s="320"/>
      <c r="AO75" s="320"/>
      <c r="AP75" s="320"/>
      <c r="AQ75" s="320"/>
      <c r="AR75" s="320"/>
      <c r="AS75" s="320"/>
      <c r="AT75" s="320"/>
      <c r="AU75" s="320"/>
      <c r="AV75" s="320"/>
      <c r="AW75" s="320"/>
      <c r="AX75" s="320"/>
      <c r="AZ75" s="331"/>
      <c r="BA75" s="812"/>
    </row>
    <row r="76" spans="1:54" ht="27" customHeight="1" thickBot="1">
      <c r="A76" s="15"/>
      <c r="B76" s="808"/>
      <c r="C76" s="809"/>
      <c r="D76" s="809"/>
      <c r="E76" s="813"/>
      <c r="F76" s="814"/>
      <c r="G76" s="804" t="s">
        <v>129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247"/>
      <c r="AM76" s="332"/>
      <c r="AN76" s="332"/>
      <c r="AO76" s="332"/>
      <c r="AP76" s="332"/>
      <c r="AQ76" s="332"/>
      <c r="AR76" s="332"/>
      <c r="AS76" s="332"/>
      <c r="AT76" s="332"/>
      <c r="AU76" s="332"/>
      <c r="AV76" s="332"/>
      <c r="AW76" s="332"/>
      <c r="AX76" s="332"/>
      <c r="AY76" s="247"/>
      <c r="AZ76" s="12"/>
      <c r="BA76" s="812"/>
    </row>
    <row r="77" spans="1:54" ht="15" customHeight="1">
      <c r="A77" s="15"/>
      <c r="B77" s="718" t="s">
        <v>130</v>
      </c>
      <c r="C77" s="719"/>
      <c r="D77" s="719"/>
      <c r="E77" s="810" t="s">
        <v>2516</v>
      </c>
      <c r="F77" s="811"/>
      <c r="G77" s="804" t="s">
        <v>131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247"/>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247"/>
      <c r="AZ77" s="12"/>
      <c r="BA77" s="812">
        <f>COUNTIF(E77:F80, "✓")+COUNTIF(E77:F80, "誓約")</f>
        <v>2</v>
      </c>
    </row>
    <row r="78" spans="1:54" ht="32.450000000000003" customHeight="1" thickBot="1">
      <c r="A78" s="15"/>
      <c r="B78" s="721"/>
      <c r="C78" s="722"/>
      <c r="D78" s="722"/>
      <c r="E78" s="813"/>
      <c r="F78" s="814"/>
      <c r="G78" s="804" t="s">
        <v>132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15"/>
      <c r="AM78" s="782"/>
      <c r="AN78" s="783"/>
      <c r="AO78" s="783"/>
      <c r="AP78" s="783"/>
      <c r="AQ78" s="783"/>
      <c r="AR78" s="783"/>
      <c r="AS78" s="783"/>
      <c r="AT78" s="783"/>
      <c r="AU78" s="783"/>
      <c r="AV78" s="783"/>
      <c r="AW78" s="783"/>
      <c r="AX78" s="784"/>
      <c r="AY78" s="320"/>
      <c r="AZ78" s="331"/>
      <c r="BA78" s="812"/>
    </row>
    <row r="79" spans="1:54" ht="28.15" customHeight="1">
      <c r="A79" s="15"/>
      <c r="B79" s="721"/>
      <c r="C79" s="722"/>
      <c r="D79" s="722"/>
      <c r="E79" s="813" t="s">
        <v>362</v>
      </c>
      <c r="F79" s="814"/>
      <c r="G79" s="804" t="s">
        <v>133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8"/>
      <c r="C80" s="809"/>
      <c r="D80" s="809"/>
      <c r="E80" s="813"/>
      <c r="F80" s="814"/>
      <c r="G80" s="804" t="s">
        <v>134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247"/>
      <c r="AM80" s="320"/>
      <c r="AN80" s="320"/>
      <c r="AO80" s="320"/>
      <c r="AP80" s="320"/>
      <c r="AQ80" s="320"/>
      <c r="AR80" s="320"/>
      <c r="AS80" s="320"/>
      <c r="AT80" s="320"/>
      <c r="AU80" s="320"/>
      <c r="AV80" s="320"/>
      <c r="AW80" s="320"/>
      <c r="AX80" s="320"/>
      <c r="AY80" s="247"/>
      <c r="AZ80" s="12"/>
      <c r="BA80" s="812"/>
    </row>
    <row r="81" spans="1:53" ht="28.15" customHeight="1" thickBot="1">
      <c r="A81" s="15"/>
      <c r="B81" s="718" t="s">
        <v>135</v>
      </c>
      <c r="C81" s="719"/>
      <c r="D81" s="830"/>
      <c r="E81" s="810" t="s">
        <v>2516</v>
      </c>
      <c r="F81" s="811"/>
      <c r="G81" s="804" t="s">
        <v>136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247"/>
      <c r="AM81" s="837" t="str">
        <f>IF(AND(AI58="該当", AND(E81="",E82= "")), "！⑰又は⑱の取組は必須です。","")</f>
        <v/>
      </c>
      <c r="AN81" s="838"/>
      <c r="AO81" s="838"/>
      <c r="AP81" s="838"/>
      <c r="AQ81" s="838"/>
      <c r="AR81" s="838"/>
      <c r="AS81" s="838"/>
      <c r="AT81" s="838"/>
      <c r="AU81" s="838"/>
      <c r="AV81" s="838"/>
      <c r="AW81" s="838"/>
      <c r="AX81" s="839"/>
      <c r="AY81" s="247"/>
      <c r="AZ81" s="12"/>
      <c r="BA81" s="884">
        <f>COUNTIF(E81:F87, "✓") + COUNTIF(E81:F87, "誓約") + IF(COUNTIF(E88:F89, "✓") + COUNTIF(E88:F89, "誓約") &gt; 0, 1, 0)</f>
        <v>3</v>
      </c>
    </row>
    <row r="82" spans="1:53" ht="15" customHeight="1" thickBot="1">
      <c r="A82" s="15"/>
      <c r="B82" s="721"/>
      <c r="C82" s="722"/>
      <c r="D82" s="831"/>
      <c r="E82" s="813"/>
      <c r="F82" s="814"/>
      <c r="G82" s="804" t="s">
        <v>137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247"/>
      <c r="AM82" s="320"/>
      <c r="AN82" s="320"/>
      <c r="AO82" s="320"/>
      <c r="AP82" s="320"/>
      <c r="AQ82" s="320"/>
      <c r="AR82" s="320"/>
      <c r="AS82" s="320"/>
      <c r="AT82" s="320"/>
      <c r="AU82" s="320"/>
      <c r="AV82" s="320"/>
      <c r="AW82" s="320"/>
      <c r="AX82" s="320"/>
      <c r="AY82" s="320"/>
      <c r="AZ82" s="331"/>
      <c r="BA82" s="885"/>
    </row>
    <row r="83" spans="1:53" ht="26.45" customHeight="1">
      <c r="A83" s="15"/>
      <c r="B83" s="721"/>
      <c r="C83" s="722"/>
      <c r="D83" s="831"/>
      <c r="E83" s="813" t="s">
        <v>362</v>
      </c>
      <c r="F83" s="814"/>
      <c r="G83" s="804" t="s">
        <v>138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247"/>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20"/>
      <c r="AZ83" s="331"/>
      <c r="BA83" s="885"/>
    </row>
    <row r="84" spans="1:53" ht="15" customHeight="1" thickBot="1">
      <c r="A84" s="15"/>
      <c r="B84" s="721"/>
      <c r="C84" s="722"/>
      <c r="D84" s="831"/>
      <c r="E84" s="813"/>
      <c r="F84" s="814"/>
      <c r="G84" s="804" t="s">
        <v>139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247"/>
      <c r="AM84" s="782"/>
      <c r="AN84" s="783"/>
      <c r="AO84" s="783"/>
      <c r="AP84" s="783"/>
      <c r="AQ84" s="783"/>
      <c r="AR84" s="783"/>
      <c r="AS84" s="783"/>
      <c r="AT84" s="783"/>
      <c r="AU84" s="783"/>
      <c r="AV84" s="783"/>
      <c r="AW84" s="783"/>
      <c r="AX84" s="784"/>
      <c r="AY84" s="247"/>
      <c r="AZ84" s="12"/>
      <c r="BA84" s="885"/>
    </row>
    <row r="85" spans="1:53" ht="27.6" customHeight="1">
      <c r="A85" s="15"/>
      <c r="B85" s="721"/>
      <c r="C85" s="722"/>
      <c r="D85" s="831"/>
      <c r="E85" s="813"/>
      <c r="F85" s="814"/>
      <c r="G85" s="804" t="s">
        <v>140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247"/>
      <c r="AM85" s="320"/>
      <c r="AN85" s="320"/>
      <c r="AO85" s="320"/>
      <c r="AP85" s="320"/>
      <c r="AQ85" s="320"/>
      <c r="AR85" s="320"/>
      <c r="AS85" s="320"/>
      <c r="AT85" s="320"/>
      <c r="AU85" s="320"/>
      <c r="AV85" s="320"/>
      <c r="AW85" s="320"/>
      <c r="AX85" s="320"/>
      <c r="AY85" s="320"/>
      <c r="AZ85" s="331"/>
      <c r="BA85" s="885"/>
    </row>
    <row r="86" spans="1:53" ht="28.15" customHeight="1">
      <c r="A86" s="15"/>
      <c r="B86" s="721"/>
      <c r="C86" s="722"/>
      <c r="D86" s="831"/>
      <c r="E86" s="813"/>
      <c r="F86" s="814"/>
      <c r="G86" s="804" t="s">
        <v>141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247"/>
      <c r="AM86" s="320"/>
      <c r="AN86" s="320"/>
      <c r="AO86" s="320"/>
      <c r="AP86" s="320"/>
      <c r="AQ86" s="320"/>
      <c r="AR86" s="320"/>
      <c r="AS86" s="320"/>
      <c r="AT86" s="320"/>
      <c r="AU86" s="320"/>
      <c r="AV86" s="320"/>
      <c r="AX86" s="320"/>
      <c r="AY86" s="320"/>
      <c r="AZ86" s="331"/>
      <c r="BA86" s="885"/>
    </row>
    <row r="87" spans="1:53" ht="46.9" customHeight="1">
      <c r="A87" s="15"/>
      <c r="B87" s="721"/>
      <c r="C87" s="722"/>
      <c r="D87" s="831"/>
      <c r="E87" s="813"/>
      <c r="F87" s="814"/>
      <c r="G87" s="804" t="s">
        <v>142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247"/>
      <c r="AM87" s="320"/>
      <c r="AN87" s="320"/>
      <c r="AO87" s="320"/>
      <c r="AP87" s="320"/>
      <c r="AQ87" s="320"/>
      <c r="AR87" s="320"/>
      <c r="AS87" s="320"/>
      <c r="AT87" s="320"/>
      <c r="AU87" s="320"/>
      <c r="AV87" s="320"/>
      <c r="AW87" s="320"/>
      <c r="AX87" s="320"/>
      <c r="AY87" s="247"/>
      <c r="AZ87" s="12"/>
      <c r="BA87" s="885"/>
    </row>
    <row r="88" spans="1:53" ht="42.6" customHeight="1">
      <c r="A88" s="15"/>
      <c r="B88" s="721"/>
      <c r="C88" s="722"/>
      <c r="D88" s="831"/>
      <c r="E88" s="813"/>
      <c r="F88" s="814"/>
      <c r="G88" s="804" t="s">
        <v>143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247"/>
      <c r="AM88" s="320"/>
      <c r="AN88" s="320"/>
      <c r="AO88" s="320"/>
      <c r="AP88" s="320"/>
      <c r="AQ88" s="320"/>
      <c r="AR88" s="320"/>
      <c r="AS88" s="320"/>
      <c r="AT88" s="320"/>
      <c r="AU88" s="320"/>
      <c r="AV88" s="320"/>
      <c r="AW88" s="320"/>
      <c r="AX88" s="320"/>
      <c r="AY88" s="247"/>
      <c r="AZ88" s="12"/>
      <c r="BA88" s="885"/>
    </row>
    <row r="89" spans="1:53" ht="28.15" customHeight="1" thickBot="1">
      <c r="A89" s="15"/>
      <c r="B89" s="808"/>
      <c r="C89" s="809"/>
      <c r="D89" s="832"/>
      <c r="E89" s="833" t="s">
        <v>2516</v>
      </c>
      <c r="F89" s="834"/>
      <c r="G89" s="835" t="s">
        <v>144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247"/>
      <c r="AM89" s="320"/>
      <c r="AN89" s="320"/>
      <c r="AO89" s="320"/>
      <c r="AP89" s="320"/>
      <c r="AQ89" s="320"/>
      <c r="AR89" s="320"/>
      <c r="AS89" s="320"/>
      <c r="AT89" s="320"/>
      <c r="AU89" s="320"/>
      <c r="AV89" s="320"/>
      <c r="AW89" s="320"/>
      <c r="AX89" s="320"/>
      <c r="AY89" s="247"/>
      <c r="AZ89" s="12"/>
      <c r="BA89" s="886"/>
    </row>
    <row r="90" spans="1:53" ht="24" customHeight="1">
      <c r="A90" s="15"/>
      <c r="B90" s="718" t="s">
        <v>145</v>
      </c>
      <c r="C90" s="719"/>
      <c r="D90" s="719"/>
      <c r="E90" s="810" t="s">
        <v>2516</v>
      </c>
      <c r="F90" s="811"/>
      <c r="G90" s="804" t="s">
        <v>146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334"/>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247"/>
      <c r="AZ90" s="12"/>
      <c r="BA90" s="812">
        <f>COUNTIF(E90:F93, "✓")+COUNTIF(E90:F93, "誓約")</f>
        <v>2</v>
      </c>
    </row>
    <row r="91" spans="1:53" ht="15" customHeight="1" thickBot="1">
      <c r="A91" s="15"/>
      <c r="B91" s="721"/>
      <c r="C91" s="722"/>
      <c r="D91" s="722"/>
      <c r="E91" s="813"/>
      <c r="F91" s="814"/>
      <c r="G91" s="804" t="s">
        <v>147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247"/>
      <c r="AM91" s="782"/>
      <c r="AN91" s="783"/>
      <c r="AO91" s="783"/>
      <c r="AP91" s="783"/>
      <c r="AQ91" s="783"/>
      <c r="AR91" s="783"/>
      <c r="AS91" s="783"/>
      <c r="AT91" s="783"/>
      <c r="AU91" s="783"/>
      <c r="AV91" s="783"/>
      <c r="AW91" s="783"/>
      <c r="AX91" s="784"/>
      <c r="AY91" s="320"/>
      <c r="AZ91" s="331"/>
      <c r="BA91" s="812"/>
    </row>
    <row r="92" spans="1:53" ht="15" customHeight="1">
      <c r="A92" s="15"/>
      <c r="B92" s="721"/>
      <c r="C92" s="722"/>
      <c r="D92" s="722"/>
      <c r="E92" s="813" t="s">
        <v>362</v>
      </c>
      <c r="F92" s="814"/>
      <c r="G92" s="804" t="s">
        <v>148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8"/>
      <c r="C93" s="809"/>
      <c r="D93" s="809"/>
      <c r="E93" s="833"/>
      <c r="F93" s="834"/>
      <c r="G93" s="804" t="s">
        <v>149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1"/>
      <c r="AK96" s="342" t="str">
        <f>IF(AND($BA40=0,$BE40=0),"",IF($AI58="該当",IF(COUNTIF($F97:$F98,"✓")&gt;0,"○","×"),"×"))</f>
        <v>○</v>
      </c>
      <c r="AL96" s="15"/>
      <c r="AY96" s="96"/>
    </row>
    <row r="97" spans="1:56" s="96" customFormat="1" ht="29.25" customHeight="1">
      <c r="A97" s="334"/>
      <c r="B97" s="852" t="s">
        <v>152</v>
      </c>
      <c r="C97" s="853"/>
      <c r="D97" s="853"/>
      <c r="E97" s="854" t="b">
        <v>0</v>
      </c>
      <c r="F97" s="398" t="s">
        <v>2516</v>
      </c>
      <c r="G97" s="858" t="s">
        <v>153</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247"/>
      <c r="AM97" s="779" t="s">
        <v>154</v>
      </c>
      <c r="AN97" s="780"/>
      <c r="AO97" s="780"/>
      <c r="AP97" s="780"/>
      <c r="AQ97" s="780"/>
      <c r="AR97" s="780"/>
      <c r="AS97" s="780"/>
      <c r="AT97" s="780"/>
      <c r="AU97" s="780"/>
      <c r="AV97" s="780"/>
      <c r="AW97" s="780"/>
      <c r="AX97" s="781"/>
    </row>
    <row r="98" spans="1:56" s="96" customFormat="1" ht="29.25" customHeight="1" thickBot="1">
      <c r="A98" s="334"/>
      <c r="B98" s="855"/>
      <c r="C98" s="856"/>
      <c r="D98" s="856"/>
      <c r="E98" s="857" t="b">
        <v>0</v>
      </c>
      <c r="F98" s="399"/>
      <c r="G98" s="860" t="s">
        <v>155</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15"/>
      <c r="AM98" s="782"/>
      <c r="AN98" s="783"/>
      <c r="AO98" s="783"/>
      <c r="AP98" s="783"/>
      <c r="AQ98" s="783"/>
      <c r="AR98" s="783"/>
      <c r="AS98" s="783"/>
      <c r="AT98" s="783"/>
      <c r="AU98" s="783"/>
      <c r="AV98" s="783"/>
      <c r="AW98" s="783"/>
      <c r="AX98" s="78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8"/>
      <c r="AN100" s="918"/>
      <c r="AO100" s="918"/>
      <c r="AP100" s="918"/>
      <c r="AQ100" s="918"/>
      <c r="AR100" s="918"/>
      <c r="AS100" s="918"/>
      <c r="AT100" s="918"/>
      <c r="AU100" s="918"/>
      <c r="AV100" s="918"/>
      <c r="AW100" s="918"/>
      <c r="AX100" s="918"/>
      <c r="AY100" s="918"/>
      <c r="BA100" s="919" t="s">
        <v>78</v>
      </c>
      <c r="BB100" s="919"/>
      <c r="BC100" s="919"/>
      <c r="BD100" s="91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8"/>
      <c r="AN101" s="918"/>
      <c r="AO101" s="918"/>
      <c r="AP101" s="918"/>
      <c r="AQ101" s="918"/>
      <c r="AR101" s="918"/>
      <c r="AS101" s="918"/>
      <c r="AT101" s="918"/>
      <c r="AU101" s="918"/>
      <c r="AV101" s="918"/>
      <c r="AW101" s="918"/>
      <c r="AX101" s="918"/>
      <c r="AY101" s="918"/>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2" t="s">
        <v>162</v>
      </c>
      <c r="AF106" s="843"/>
      <c r="AG106" s="843"/>
      <c r="AH106" s="843"/>
      <c r="AI106" s="843"/>
      <c r="AJ106" s="844"/>
      <c r="AK106" s="257" t="str">
        <f>IF(H6="", "", IF(AND(BA107=TRUE,OR(BA108=TRUE),BA109=TRUE,BA110=TRUE, BA112=TRUE, BA111=TRUE,BA113=TRUE),"○","×"))</f>
        <v>○</v>
      </c>
      <c r="AL106" s="15"/>
      <c r="AM106" s="845" t="s">
        <v>163</v>
      </c>
      <c r="AN106" s="846"/>
      <c r="AO106" s="846"/>
      <c r="AP106" s="846"/>
      <c r="AQ106" s="846"/>
      <c r="AR106" s="846"/>
      <c r="AS106" s="846"/>
      <c r="AT106" s="846"/>
      <c r="AU106" s="846"/>
      <c r="AV106" s="846"/>
      <c r="AW106" s="846"/>
      <c r="AX106" s="846"/>
      <c r="AY106" s="847"/>
      <c r="BA106" s="356"/>
    </row>
    <row r="107" spans="1:56" s="12" customFormat="1" ht="48.75" customHeight="1">
      <c r="A107" s="247"/>
      <c r="B107" s="502"/>
      <c r="C107" s="868" t="s">
        <v>164</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69"/>
      <c r="AE107" s="848" t="s">
        <v>165</v>
      </c>
      <c r="AF107" s="849"/>
      <c r="AG107" s="849"/>
      <c r="AH107" s="849"/>
      <c r="AI107" s="849"/>
      <c r="AJ107" s="849"/>
      <c r="AK107" s="85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8" t="s">
        <v>166</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69"/>
      <c r="AE108" s="848" t="s">
        <v>165</v>
      </c>
      <c r="AF108" s="849"/>
      <c r="AG108" s="849"/>
      <c r="AH108" s="849"/>
      <c r="AI108" s="849"/>
      <c r="AJ108" s="849"/>
      <c r="AK108" s="84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0" t="s">
        <v>167</v>
      </c>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1"/>
      <c r="AA109" s="871"/>
      <c r="AB109" s="871"/>
      <c r="AC109" s="871"/>
      <c r="AD109" s="872"/>
      <c r="AE109" s="848" t="s">
        <v>168</v>
      </c>
      <c r="AF109" s="849"/>
      <c r="AG109" s="849"/>
      <c r="AH109" s="849"/>
      <c r="AI109" s="849"/>
      <c r="AJ109" s="849"/>
      <c r="AK109" s="84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0" t="s">
        <v>169</v>
      </c>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1"/>
      <c r="AA110" s="871"/>
      <c r="AB110" s="871"/>
      <c r="AC110" s="871"/>
      <c r="AD110" s="872"/>
      <c r="AE110" s="875" t="s">
        <v>170</v>
      </c>
      <c r="AF110" s="876"/>
      <c r="AG110" s="876"/>
      <c r="AH110" s="876"/>
      <c r="AI110" s="876"/>
      <c r="AJ110" s="876"/>
      <c r="AK110" s="87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0" t="s">
        <v>171</v>
      </c>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2"/>
      <c r="AE111" s="848" t="s">
        <v>172</v>
      </c>
      <c r="AF111" s="849"/>
      <c r="AG111" s="849"/>
      <c r="AH111" s="849"/>
      <c r="AI111" s="849"/>
      <c r="AJ111" s="849"/>
      <c r="AK111" s="84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3" t="s">
        <v>174</v>
      </c>
      <c r="AF112" s="874"/>
      <c r="AG112" s="874"/>
      <c r="AH112" s="874"/>
      <c r="AI112" s="874"/>
      <c r="AJ112" s="874"/>
      <c r="AK112" s="87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0" t="s">
        <v>175</v>
      </c>
      <c r="D113" s="871"/>
      <c r="E113" s="871"/>
      <c r="F113" s="871"/>
      <c r="G113" s="871"/>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2"/>
      <c r="AE113" s="875" t="s">
        <v>170</v>
      </c>
      <c r="AF113" s="876"/>
      <c r="AG113" s="876"/>
      <c r="AH113" s="876"/>
      <c r="AI113" s="876"/>
      <c r="AJ113" s="876"/>
      <c r="AK113" s="87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0" t="s">
        <v>178</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1" t="s">
        <v>179</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1"/>
      <c r="AA120" s="841"/>
      <c r="AB120" s="841"/>
      <c r="AC120" s="841"/>
      <c r="AD120" s="841"/>
      <c r="AE120" s="841"/>
      <c r="AF120" s="841"/>
      <c r="AG120" s="841"/>
      <c r="AH120" s="841"/>
      <c r="AI120" s="841"/>
      <c r="AJ120" s="841"/>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4" t="s">
        <v>184</v>
      </c>
      <c r="O123" s="914"/>
      <c r="P123" s="914"/>
      <c r="Q123" s="914"/>
      <c r="R123" s="915" t="s">
        <v>20</v>
      </c>
      <c r="S123" s="915"/>
      <c r="T123" s="916" t="str">
        <f>IF(基本情報入力シート!L20="", "", 基本情報入力シート!L20)</f>
        <v>代表取締役</v>
      </c>
      <c r="U123" s="916"/>
      <c r="V123" s="916"/>
      <c r="W123" s="916"/>
      <c r="X123" s="916"/>
      <c r="Y123" s="917" t="s">
        <v>21</v>
      </c>
      <c r="Z123" s="917"/>
      <c r="AA123" s="916" t="str">
        <f>IF(基本情報入力シート!L21="", "", 基本情報入力シート!L21)</f>
        <v>厚労花子</v>
      </c>
      <c r="AB123" s="916"/>
      <c r="AC123" s="916"/>
      <c r="AD123" s="916"/>
      <c r="AE123" s="916"/>
      <c r="AF123" s="916"/>
      <c r="AG123" s="916"/>
      <c r="AH123" s="916"/>
      <c r="AI123" s="91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6" t="s">
        <v>189</v>
      </c>
      <c r="C130" s="897"/>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8"/>
      <c r="AL130" s="15"/>
    </row>
    <row r="131" spans="1:38">
      <c r="A131" s="15"/>
      <c r="B131" s="905" t="s">
        <v>190</v>
      </c>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6" t="s">
        <v>191</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8"/>
      <c r="AL133" s="15"/>
    </row>
    <row r="134" spans="1:38" s="96" customFormat="1" ht="15" customHeight="1">
      <c r="A134" s="334"/>
      <c r="B134" s="389" t="s">
        <v>192</v>
      </c>
      <c r="C134" s="890" t="s">
        <v>193</v>
      </c>
      <c r="D134" s="891"/>
      <c r="E134" s="891"/>
      <c r="F134" s="891"/>
      <c r="G134" s="891"/>
      <c r="H134" s="891"/>
      <c r="I134" s="892"/>
      <c r="J134" s="862" t="s">
        <v>194</v>
      </c>
      <c r="K134" s="862"/>
      <c r="L134" s="862"/>
      <c r="M134" s="862"/>
      <c r="N134" s="862"/>
      <c r="O134" s="862"/>
      <c r="P134" s="862"/>
      <c r="Q134" s="862"/>
      <c r="R134" s="862"/>
      <c r="S134" s="862"/>
      <c r="T134" s="862"/>
      <c r="U134" s="862"/>
      <c r="V134" s="862"/>
      <c r="W134" s="862"/>
      <c r="X134" s="862"/>
      <c r="Y134" s="862"/>
      <c r="Z134" s="862"/>
      <c r="AA134" s="862"/>
      <c r="AB134" s="862"/>
      <c r="AC134" s="862"/>
      <c r="AD134" s="862"/>
      <c r="AE134" s="862"/>
      <c r="AF134" s="862"/>
      <c r="AG134" s="862"/>
      <c r="AH134" s="862"/>
      <c r="AI134" s="862"/>
      <c r="AJ134" s="863"/>
      <c r="AK134" s="388" t="str">
        <f>IF(H6="", "",IF(AND(AK24="○", AB25="○"), "○", "×"))</f>
        <v>○</v>
      </c>
      <c r="AL134" s="15"/>
    </row>
    <row r="135" spans="1:38" s="96" customFormat="1" ht="25.9" customHeight="1">
      <c r="A135" s="334"/>
      <c r="B135" s="389" t="s">
        <v>195</v>
      </c>
      <c r="C135" s="893" t="s">
        <v>196</v>
      </c>
      <c r="D135" s="894"/>
      <c r="E135" s="894"/>
      <c r="F135" s="894"/>
      <c r="G135" s="894"/>
      <c r="H135" s="894"/>
      <c r="I135" s="895"/>
      <c r="J135" s="864" t="s">
        <v>197</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388" t="str">
        <f>IF(H6="","",IF(OR(AK32="○",AND(AK32="×",AK33="✓")),"○","×"))</f>
        <v>○</v>
      </c>
      <c r="AL135" s="390"/>
    </row>
    <row r="136" spans="1:38" s="96" customFormat="1" ht="24" customHeight="1">
      <c r="A136" s="247"/>
      <c r="B136" s="391" t="s">
        <v>198</v>
      </c>
      <c r="C136" s="893" t="s">
        <v>199</v>
      </c>
      <c r="D136" s="894"/>
      <c r="E136" s="894"/>
      <c r="F136" s="894"/>
      <c r="G136" s="894"/>
      <c r="H136" s="894"/>
      <c r="I136" s="895"/>
      <c r="J136" s="864" t="s">
        <v>200</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388" t="str">
        <f>IF(H6="","",IF(AND(BA36=0,BE36=0),"",IF(OR(AK36="○",AND(AK36="×",AK37="✓")),"○","×")))</f>
        <v>○</v>
      </c>
      <c r="AL136" s="15"/>
    </row>
    <row r="137" spans="1:38" s="12" customFormat="1" ht="26.25" customHeight="1">
      <c r="A137" s="247"/>
      <c r="B137" s="391" t="s">
        <v>201</v>
      </c>
      <c r="C137" s="893" t="s">
        <v>202</v>
      </c>
      <c r="D137" s="894"/>
      <c r="E137" s="894"/>
      <c r="F137" s="894"/>
      <c r="G137" s="894"/>
      <c r="H137" s="894"/>
      <c r="I137" s="895"/>
      <c r="J137" s="864" t="s">
        <v>203</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388" t="str">
        <f>IF(H6="","",IF(AND(BA40=0,BE40=0),"",IF(OR(AK40="○",AK43="○"),"○","×")))</f>
        <v>○</v>
      </c>
      <c r="AL137" s="15"/>
    </row>
    <row r="138" spans="1:38" s="12" customFormat="1" ht="18" customHeight="1">
      <c r="A138" s="247"/>
      <c r="B138" s="391" t="s">
        <v>204</v>
      </c>
      <c r="C138" s="893" t="s">
        <v>205</v>
      </c>
      <c r="D138" s="894"/>
      <c r="E138" s="894"/>
      <c r="F138" s="894"/>
      <c r="G138" s="894"/>
      <c r="H138" s="894"/>
      <c r="I138" s="895"/>
      <c r="J138" s="862" t="s">
        <v>206</v>
      </c>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3"/>
      <c r="AK138" s="388" t="str">
        <f>IF(H6="","",AK51)</f>
        <v>○</v>
      </c>
      <c r="AL138" s="390"/>
    </row>
    <row r="139" spans="1:38" s="12" customFormat="1" ht="22.15" customHeight="1">
      <c r="A139" s="247"/>
      <c r="B139" s="920" t="s">
        <v>207</v>
      </c>
      <c r="C139" s="899" t="s">
        <v>208</v>
      </c>
      <c r="D139" s="900"/>
      <c r="E139" s="900"/>
      <c r="F139" s="900"/>
      <c r="G139" s="900"/>
      <c r="H139" s="900"/>
      <c r="I139" s="901"/>
      <c r="J139" s="864" t="s">
        <v>209</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388" t="str">
        <f>IF(H6="", "",IF(OR(AK54="○", AK56="○"), "○", "×"))</f>
        <v>○</v>
      </c>
      <c r="AL139" s="15"/>
    </row>
    <row r="140" spans="1:38" s="12" customFormat="1">
      <c r="A140" s="247"/>
      <c r="B140" s="920"/>
      <c r="C140" s="902"/>
      <c r="D140" s="903"/>
      <c r="E140" s="903"/>
      <c r="F140" s="903"/>
      <c r="G140" s="903"/>
      <c r="H140" s="903"/>
      <c r="I140" s="904"/>
      <c r="J140" s="862" t="s">
        <v>210</v>
      </c>
      <c r="K140" s="862"/>
      <c r="L140" s="862"/>
      <c r="M140" s="862"/>
      <c r="N140" s="862"/>
      <c r="O140" s="862"/>
      <c r="P140" s="862"/>
      <c r="Q140" s="862"/>
      <c r="R140" s="862"/>
      <c r="S140" s="862"/>
      <c r="T140" s="862"/>
      <c r="U140" s="862"/>
      <c r="V140" s="862"/>
      <c r="W140" s="862"/>
      <c r="X140" s="862"/>
      <c r="Y140" s="862"/>
      <c r="Z140" s="862"/>
      <c r="AA140" s="862"/>
      <c r="AB140" s="862"/>
      <c r="AC140" s="862"/>
      <c r="AD140" s="862"/>
      <c r="AE140" s="862"/>
      <c r="AF140" s="862"/>
      <c r="AG140" s="862"/>
      <c r="AH140" s="862"/>
      <c r="AI140" s="862"/>
      <c r="AJ140" s="863"/>
      <c r="AK140" s="388" t="str">
        <f>IF(H6="", "", AK96)</f>
        <v>○</v>
      </c>
      <c r="AL140" s="15"/>
    </row>
    <row r="141" spans="1:38" ht="15" customHeight="1">
      <c r="A141" s="15"/>
      <c r="B141" s="392" t="s">
        <v>211</v>
      </c>
      <c r="C141" s="911" t="s">
        <v>212</v>
      </c>
      <c r="D141" s="911"/>
      <c r="E141" s="911"/>
      <c r="F141" s="911"/>
      <c r="G141" s="911"/>
      <c r="H141" s="911"/>
      <c r="I141" s="911"/>
      <c r="J141" s="912" t="s">
        <v>213</v>
      </c>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6" t="s">
        <v>214</v>
      </c>
      <c r="C143" s="897"/>
      <c r="D143" s="897"/>
      <c r="E143" s="897"/>
      <c r="F143" s="897"/>
      <c r="G143" s="897"/>
      <c r="H143" s="897"/>
      <c r="I143" s="897"/>
      <c r="J143" s="897"/>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8"/>
      <c r="AL143" s="15"/>
    </row>
    <row r="144" spans="1:38" ht="13.15" customHeight="1">
      <c r="A144" s="15"/>
      <c r="B144" s="394" t="s">
        <v>66</v>
      </c>
      <c r="C144" s="908" t="s">
        <v>215</v>
      </c>
      <c r="D144" s="909"/>
      <c r="E144" s="909"/>
      <c r="F144" s="909"/>
      <c r="G144" s="909"/>
      <c r="H144" s="909"/>
      <c r="I144" s="909"/>
      <c r="J144" s="909"/>
      <c r="K144" s="909"/>
      <c r="L144" s="909"/>
      <c r="M144" s="909"/>
      <c r="N144" s="909"/>
      <c r="O144" s="909"/>
      <c r="P144" s="909"/>
      <c r="Q144" s="909"/>
      <c r="R144" s="909"/>
      <c r="S144" s="909"/>
      <c r="T144" s="909"/>
      <c r="U144" s="909"/>
      <c r="V144" s="909"/>
      <c r="W144" s="909"/>
      <c r="X144" s="909"/>
      <c r="Y144" s="909"/>
      <c r="Z144" s="909"/>
      <c r="AA144" s="909"/>
      <c r="AB144" s="909"/>
      <c r="AC144" s="909"/>
      <c r="AD144" s="909"/>
      <c r="AE144" s="909"/>
      <c r="AF144" s="909"/>
      <c r="AG144" s="909"/>
      <c r="AH144" s="909"/>
      <c r="AI144" s="909"/>
      <c r="AJ144" s="910"/>
      <c r="AK144" s="388" t="str">
        <f>IF(H6="", "",AK106)</f>
        <v>○</v>
      </c>
      <c r="AL144" s="15"/>
    </row>
    <row r="145" spans="1:38" ht="13.15" customHeight="1">
      <c r="A145" s="15"/>
      <c r="B145" s="395" t="s">
        <v>66</v>
      </c>
      <c r="C145" s="887" t="s">
        <v>216</v>
      </c>
      <c r="D145" s="888"/>
      <c r="E145" s="888"/>
      <c r="F145" s="888"/>
      <c r="G145" s="888"/>
      <c r="H145" s="888"/>
      <c r="I145" s="888"/>
      <c r="J145" s="888"/>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5" t="s">
        <v>219</v>
      </c>
      <c r="B5" s="966"/>
      <c r="C5" s="966"/>
      <c r="D5" s="966"/>
      <c r="E5" s="966"/>
      <c r="F5" s="966"/>
      <c r="G5" s="966"/>
      <c r="H5" s="966"/>
      <c r="I5" s="966"/>
      <c r="J5" s="966"/>
      <c r="K5" s="967"/>
      <c r="L5" s="968">
        <f>IFERROR(SUM(AB:AB),"")</f>
        <v>19561158</v>
      </c>
      <c r="M5" s="969"/>
      <c r="N5" s="429" t="s">
        <v>61</v>
      </c>
      <c r="O5" s="423"/>
      <c r="P5" s="430"/>
      <c r="Q5" s="404"/>
      <c r="R5" s="405"/>
      <c r="S5" s="283"/>
      <c r="T5" s="406"/>
      <c r="U5" s="406"/>
      <c r="V5" s="406"/>
      <c r="W5" s="406"/>
      <c r="X5" s="406"/>
      <c r="Y5" s="406"/>
      <c r="Z5" s="406"/>
      <c r="AA5" s="406"/>
      <c r="AB5" s="406"/>
      <c r="AC5" s="406"/>
      <c r="AD5" s="407"/>
      <c r="AE5" s="928" t="s">
        <v>220</v>
      </c>
      <c r="AF5" s="929"/>
      <c r="AG5" s="929"/>
      <c r="AH5" s="929"/>
      <c r="AI5" s="930"/>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1" t="s">
        <v>221</v>
      </c>
      <c r="C6" s="982"/>
      <c r="D6" s="982"/>
      <c r="E6" s="982"/>
      <c r="F6" s="982"/>
      <c r="G6" s="982"/>
      <c r="H6" s="982"/>
      <c r="I6" s="982"/>
      <c r="J6" s="982"/>
      <c r="K6" s="983"/>
      <c r="L6" s="968">
        <f>IFERROR(SUM(AC:AC),"")</f>
        <v>6585508</v>
      </c>
      <c r="M6" s="969"/>
      <c r="N6" s="429" t="s">
        <v>61</v>
      </c>
      <c r="O6" s="403"/>
      <c r="P6" s="430"/>
      <c r="Q6" s="404"/>
      <c r="R6" s="405"/>
      <c r="S6" s="283"/>
      <c r="T6" s="406"/>
      <c r="U6" s="406"/>
      <c r="V6" s="406"/>
      <c r="W6" s="406"/>
      <c r="X6" s="406"/>
      <c r="Y6" s="406"/>
      <c r="Z6" s="406"/>
      <c r="AA6" s="406"/>
      <c r="AB6" s="406"/>
      <c r="AC6" s="406"/>
      <c r="AD6" s="407"/>
      <c r="AE6" s="928" t="s">
        <v>222</v>
      </c>
      <c r="AF6" s="929"/>
      <c r="AG6" s="929"/>
      <c r="AH6" s="929"/>
      <c r="AI6" s="930"/>
      <c r="AJ6" s="433">
        <f>SUMIFS(AG:AG, AT:AT, "対象", BH:BH, "その他", K:K, "&lt;&gt;*短期入所*")</f>
        <v>0</v>
      </c>
      <c r="AK6" s="521"/>
      <c r="AL6" s="521"/>
      <c r="AM6" s="521"/>
      <c r="AN6" s="521"/>
      <c r="AO6" s="521"/>
      <c r="AP6" s="522"/>
      <c r="AQ6" s="514"/>
      <c r="AR6" s="521"/>
      <c r="AS6" s="514"/>
      <c r="AT6" s="514"/>
      <c r="AU6" s="523"/>
      <c r="AV6" s="523"/>
      <c r="AW6" s="523"/>
      <c r="AX6" s="980"/>
      <c r="AY6" s="980"/>
      <c r="AZ6" s="980"/>
      <c r="BA6" s="980"/>
      <c r="BB6" s="980"/>
      <c r="BC6" s="980"/>
      <c r="BD6" s="980"/>
      <c r="BE6" s="980"/>
      <c r="BF6" s="980"/>
      <c r="BG6" s="980"/>
      <c r="BH6" s="980"/>
      <c r="BI6" s="980"/>
      <c r="BJ6" s="524"/>
      <c r="BK6" s="980"/>
      <c r="BL6" s="980"/>
      <c r="BM6" s="980"/>
      <c r="BN6" s="980"/>
      <c r="BO6" s="980"/>
    </row>
    <row r="7" spans="1:68" s="516" customFormat="1" ht="35.25" customHeight="1" thickBot="1">
      <c r="A7" s="931" t="s">
        <v>223</v>
      </c>
      <c r="B7" s="931"/>
      <c r="C7" s="931"/>
      <c r="D7" s="931"/>
      <c r="E7" s="931"/>
      <c r="F7" s="931"/>
      <c r="G7" s="931"/>
      <c r="H7" s="931"/>
      <c r="I7" s="931"/>
      <c r="J7" s="931"/>
      <c r="K7" s="931"/>
      <c r="L7" s="931"/>
      <c r="M7" s="931"/>
      <c r="N7" s="434"/>
      <c r="O7" s="403"/>
      <c r="P7" s="430"/>
      <c r="Q7" s="404"/>
      <c r="R7" s="405"/>
      <c r="S7" s="283"/>
      <c r="T7" s="406"/>
      <c r="U7" s="406"/>
      <c r="V7" s="406"/>
      <c r="W7" s="406"/>
      <c r="X7" s="406"/>
      <c r="Y7" s="406"/>
      <c r="Z7" s="406"/>
      <c r="AA7" s="406"/>
      <c r="AB7" s="406"/>
      <c r="AC7" s="406"/>
      <c r="AD7" s="407"/>
      <c r="AE7" s="928" t="s">
        <v>224</v>
      </c>
      <c r="AF7" s="929"/>
      <c r="AG7" s="929"/>
      <c r="AH7" s="929"/>
      <c r="AI7" s="930"/>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7"/>
      <c r="AR8" s="977"/>
      <c r="AS8" s="977"/>
      <c r="AT8" s="977"/>
      <c r="AU8" s="977"/>
      <c r="AV8" s="977"/>
      <c r="AW8" s="977"/>
      <c r="AX8" s="977"/>
      <c r="AY8" s="525"/>
      <c r="AZ8" s="977"/>
      <c r="BA8" s="977"/>
      <c r="BB8" s="977"/>
      <c r="BC8" s="977"/>
      <c r="BD8" s="977"/>
      <c r="BE8" s="977"/>
      <c r="BF8" s="525"/>
      <c r="BG8" s="977"/>
      <c r="BH8" s="977"/>
      <c r="BI8" s="977"/>
      <c r="BJ8" s="977"/>
      <c r="BK8" s="977"/>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8" t="str">
        <f>IF(D3="", "", IFERROR(IF(COUNTIF(AP12:AP111,"未入力")=0,"○","×"),""))</f>
        <v>○</v>
      </c>
      <c r="AD9" s="979"/>
      <c r="AE9" s="441" t="str">
        <f>IF(D3="", "", IFERROR(IF(COUNTIF(AQ:AQ,"未入力")=0,"○","×"),""))</f>
        <v>○</v>
      </c>
      <c r="AF9" s="441" t="str">
        <f>IF(D3="", "", IFERROR(IF(COUNTIF(AS:AS,"未入力")=0,"○","×"),""))</f>
        <v>○</v>
      </c>
      <c r="AG9" s="978" t="str">
        <f>IF(D3="", "", IFERROR(IF(COUNTIF(AW:AW,"未入力")=0,"○","×"),""))</f>
        <v>○</v>
      </c>
      <c r="AH9" s="979"/>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9"/>
      <c r="B10" s="951" t="s">
        <v>225</v>
      </c>
      <c r="C10" s="952"/>
      <c r="D10" s="952"/>
      <c r="E10" s="952"/>
      <c r="F10" s="953"/>
      <c r="G10" s="957" t="s">
        <v>39</v>
      </c>
      <c r="H10" s="970" t="s">
        <v>40</v>
      </c>
      <c r="I10" s="970"/>
      <c r="J10" s="971" t="s">
        <v>226</v>
      </c>
      <c r="K10" s="973" t="s">
        <v>42</v>
      </c>
      <c r="L10" s="942" t="s">
        <v>227</v>
      </c>
      <c r="M10" s="944" t="s">
        <v>228</v>
      </c>
      <c r="N10" s="946" t="s">
        <v>229</v>
      </c>
      <c r="O10" s="941" t="s">
        <v>230</v>
      </c>
      <c r="P10" s="932" t="s">
        <v>231</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0"/>
      <c r="B11" s="954"/>
      <c r="C11" s="955"/>
      <c r="D11" s="955"/>
      <c r="E11" s="955"/>
      <c r="F11" s="956"/>
      <c r="G11" s="958"/>
      <c r="H11" s="446" t="s">
        <v>240</v>
      </c>
      <c r="I11" s="446" t="s">
        <v>241</v>
      </c>
      <c r="J11" s="972"/>
      <c r="K11" s="974"/>
      <c r="L11" s="943"/>
      <c r="M11" s="945"/>
      <c r="N11" s="947"/>
      <c r="O11" s="94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51" t="s">
        <v>247</v>
      </c>
      <c r="AI11" s="452" t="s">
        <v>248</v>
      </c>
      <c r="AJ11" s="453" t="s">
        <v>249</v>
      </c>
      <c r="AK11" s="975" t="s">
        <v>250</v>
      </c>
      <c r="AL11" s="976"/>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1" t="str">
        <f>IF(基本情報入力シート!B47="","",基本情報入力シート!B47)</f>
        <v/>
      </c>
      <c r="C19" s="922"/>
      <c r="D19" s="922"/>
      <c r="E19" s="922"/>
      <c r="F19" s="9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S4" s="517"/>
      <c r="BO4" s="515"/>
      <c r="BP4" s="516"/>
      <c r="BQ4" s="516"/>
      <c r="BR4" s="516"/>
      <c r="BS4" s="516"/>
    </row>
    <row r="5" spans="1:72" ht="51" customHeight="1" thickBot="1">
      <c r="A5" s="992" t="s">
        <v>277</v>
      </c>
      <c r="B5" s="993"/>
      <c r="C5" s="993"/>
      <c r="D5" s="993"/>
      <c r="E5" s="993"/>
      <c r="F5" s="993"/>
      <c r="G5" s="993"/>
      <c r="H5" s="993"/>
      <c r="I5" s="993"/>
      <c r="J5" s="994"/>
      <c r="K5" s="468" t="s">
        <v>278</v>
      </c>
      <c r="L5" s="984" t="s">
        <v>279</v>
      </c>
      <c r="M5" s="984"/>
      <c r="N5" s="469" t="s">
        <v>280</v>
      </c>
      <c r="O5" s="470"/>
      <c r="P5" s="430"/>
      <c r="Q5" s="404"/>
      <c r="R5" s="405"/>
      <c r="S5" s="283"/>
      <c r="T5" s="406"/>
      <c r="U5" s="406"/>
      <c r="V5" s="406"/>
      <c r="W5" s="406"/>
      <c r="X5" s="406"/>
      <c r="Y5" s="406"/>
      <c r="Z5" s="406"/>
      <c r="AA5" s="406"/>
      <c r="AB5" s="406"/>
      <c r="AC5" s="406"/>
      <c r="AD5" s="407"/>
      <c r="AE5" s="928" t="s">
        <v>220</v>
      </c>
      <c r="AF5" s="929"/>
      <c r="AG5" s="929"/>
      <c r="AH5" s="929"/>
      <c r="AI5" s="930"/>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6" t="s">
        <v>219</v>
      </c>
      <c r="B6" s="987"/>
      <c r="C6" s="987"/>
      <c r="D6" s="987"/>
      <c r="E6" s="987"/>
      <c r="F6" s="987"/>
      <c r="G6" s="987"/>
      <c r="H6" s="987"/>
      <c r="I6" s="987"/>
      <c r="J6" s="988"/>
      <c r="K6" s="471">
        <f>IFERROR(SUM($AB:$AB),"")</f>
        <v>124721850</v>
      </c>
      <c r="L6" s="985">
        <f>IFERROR(SUMIF($AN$12:$AN$111,"加算対象",$AB12:$AB111),"")</f>
        <v>122616620</v>
      </c>
      <c r="M6" s="985"/>
      <c r="N6" s="472">
        <f>IFERROR(SUMIF($AN$12:$AN$111,"加算対象外",$AB12:$AB111),"")</f>
        <v>2105230</v>
      </c>
      <c r="O6" s="429" t="s">
        <v>61</v>
      </c>
      <c r="P6" s="430"/>
      <c r="Q6" s="404"/>
      <c r="R6" s="405"/>
      <c r="S6" s="283"/>
      <c r="T6" s="406"/>
      <c r="U6" s="406"/>
      <c r="V6" s="406"/>
      <c r="W6" s="406"/>
      <c r="X6" s="406"/>
      <c r="Y6" s="406"/>
      <c r="Z6" s="406"/>
      <c r="AA6" s="406"/>
      <c r="AB6" s="406"/>
      <c r="AC6" s="406"/>
      <c r="AD6" s="407"/>
      <c r="AE6" s="928" t="s">
        <v>222</v>
      </c>
      <c r="AF6" s="929"/>
      <c r="AG6" s="929"/>
      <c r="AH6" s="929"/>
      <c r="AI6" s="930"/>
      <c r="AJ6" s="433">
        <f>SUMIFS(AG:AG, AU:AU, "対象", BM:BM, "その他", K:K, "&lt;&gt;*短期入所*")</f>
        <v>1</v>
      </c>
      <c r="AK6" s="521"/>
      <c r="AL6" s="521"/>
      <c r="AM6" s="521"/>
      <c r="AN6" s="521"/>
      <c r="AO6" s="521"/>
      <c r="AP6" s="522"/>
      <c r="AQ6" s="522"/>
      <c r="AS6" s="521"/>
      <c r="AV6" s="523"/>
      <c r="AW6" s="523"/>
      <c r="AX6" s="523"/>
      <c r="AY6" s="980"/>
      <c r="AZ6" s="980"/>
      <c r="BA6" s="980"/>
      <c r="BB6" s="980"/>
      <c r="BC6" s="980"/>
      <c r="BD6" s="980"/>
      <c r="BE6" s="980"/>
      <c r="BF6" s="980"/>
      <c r="BG6" s="980"/>
      <c r="BH6" s="980"/>
      <c r="BI6" s="980"/>
      <c r="BJ6" s="980"/>
      <c r="BK6" s="980"/>
      <c r="BL6" s="980"/>
      <c r="BM6" s="980"/>
      <c r="BN6" s="524"/>
      <c r="BO6" s="980"/>
      <c r="BP6" s="980"/>
      <c r="BQ6" s="980"/>
      <c r="BR6" s="980"/>
      <c r="BS6" s="980"/>
    </row>
    <row r="7" spans="1:72" ht="35.25" customHeight="1" thickBot="1">
      <c r="A7" s="473"/>
      <c r="B7" s="989" t="s">
        <v>221</v>
      </c>
      <c r="C7" s="990"/>
      <c r="D7" s="990"/>
      <c r="E7" s="990"/>
      <c r="F7" s="990"/>
      <c r="G7" s="990"/>
      <c r="H7" s="990"/>
      <c r="I7" s="990"/>
      <c r="J7" s="991"/>
      <c r="K7" s="471">
        <f>IFERROR(SUM($AC:$AC),"")</f>
        <v>40700410</v>
      </c>
      <c r="L7" s="985">
        <f>IFERROR(SUMIF($AN$12:$AN$111,"加算対象",$AC12:$AC111),"")</f>
        <v>40700410</v>
      </c>
      <c r="M7" s="985"/>
      <c r="N7" s="474"/>
      <c r="O7" s="429" t="s">
        <v>61</v>
      </c>
      <c r="P7" s="430"/>
      <c r="Q7" s="404"/>
      <c r="R7" s="405"/>
      <c r="S7" s="283"/>
      <c r="T7" s="406"/>
      <c r="U7" s="406"/>
      <c r="V7" s="406"/>
      <c r="W7" s="406"/>
      <c r="X7" s="406"/>
      <c r="Y7" s="406"/>
      <c r="Z7" s="406"/>
      <c r="AA7" s="406"/>
      <c r="AB7" s="406"/>
      <c r="AC7" s="406"/>
      <c r="AD7" s="407"/>
      <c r="AE7" s="928" t="s">
        <v>224</v>
      </c>
      <c r="AF7" s="929"/>
      <c r="AG7" s="929"/>
      <c r="AH7" s="929"/>
      <c r="AI7" s="930"/>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7"/>
      <c r="AS8" s="977"/>
      <c r="AT8" s="977"/>
      <c r="AU8" s="977"/>
      <c r="AV8" s="977"/>
      <c r="AW8" s="977"/>
      <c r="AX8" s="977"/>
      <c r="AY8" s="977"/>
      <c r="AZ8" s="525"/>
      <c r="BA8" s="977"/>
      <c r="BB8" s="977"/>
      <c r="BC8" s="977"/>
      <c r="BD8" s="977"/>
      <c r="BE8" s="977"/>
      <c r="BF8" s="977"/>
      <c r="BG8" s="977"/>
      <c r="BH8" s="977"/>
      <c r="BI8" s="977"/>
      <c r="BJ8" s="525"/>
      <c r="BK8" s="977"/>
      <c r="BL8" s="977"/>
      <c r="BM8" s="977"/>
      <c r="BN8" s="977"/>
      <c r="BO8" s="977"/>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8" t="str">
        <f>IF(D3="", "", IFERROR(IF(COUNTIF(AP12:AP111,"未入力")=0,"○","×"),""))</f>
        <v>○</v>
      </c>
      <c r="AD9" s="979"/>
      <c r="AE9" s="441" t="str">
        <f>IF(D3="", "", IFERROR(IF(COUNTIF(AR:AR,"未入力")=0,"○","×"),""))</f>
        <v>○</v>
      </c>
      <c r="AF9" s="441" t="str">
        <f>IF(D3="", "", IFERROR(IF(COUNTIF(AT:AT,"未入力")=0,"○","×"),""))</f>
        <v>○</v>
      </c>
      <c r="AG9" s="978" t="str">
        <f>IF(D3="", "", IFERROR(IF(COUNTIF(AX:AX,"未入力")=0,"○","×"),""))</f>
        <v>○</v>
      </c>
      <c r="AH9" s="979"/>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9"/>
      <c r="B10" s="951" t="s">
        <v>225</v>
      </c>
      <c r="C10" s="952"/>
      <c r="D10" s="952"/>
      <c r="E10" s="952"/>
      <c r="F10" s="953"/>
      <c r="G10" s="957" t="s">
        <v>39</v>
      </c>
      <c r="H10" s="970" t="s">
        <v>40</v>
      </c>
      <c r="I10" s="970"/>
      <c r="J10" s="971" t="s">
        <v>226</v>
      </c>
      <c r="K10" s="973" t="s">
        <v>42</v>
      </c>
      <c r="L10" s="942" t="s">
        <v>227</v>
      </c>
      <c r="M10" s="944" t="s">
        <v>228</v>
      </c>
      <c r="N10" s="995" t="s">
        <v>281</v>
      </c>
      <c r="O10" s="997" t="s">
        <v>230</v>
      </c>
      <c r="P10" s="932" t="s">
        <v>282</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0"/>
      <c r="B11" s="954"/>
      <c r="C11" s="955"/>
      <c r="D11" s="955"/>
      <c r="E11" s="955"/>
      <c r="F11" s="956"/>
      <c r="G11" s="958"/>
      <c r="H11" s="446" t="s">
        <v>240</v>
      </c>
      <c r="I11" s="446" t="s">
        <v>241</v>
      </c>
      <c r="J11" s="972"/>
      <c r="K11" s="974"/>
      <c r="L11" s="943"/>
      <c r="M11" s="945"/>
      <c r="N11" s="996"/>
      <c r="O11" s="99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75" t="s">
        <v>247</v>
      </c>
      <c r="AI11" s="452" t="s">
        <v>248</v>
      </c>
      <c r="AJ11" s="453" t="s">
        <v>249</v>
      </c>
      <c r="AK11" s="975" t="s">
        <v>250</v>
      </c>
      <c r="AL11" s="976"/>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5" t="s">
        <v>291</v>
      </c>
      <c r="C3" s="1005"/>
      <c r="D3" s="1005"/>
      <c r="E3" s="1005"/>
      <c r="F3" s="1005"/>
      <c r="G3" s="1005"/>
      <c r="H3" s="1005"/>
      <c r="I3" s="1005"/>
      <c r="J3" s="556"/>
    </row>
    <row r="4" spans="1:10" s="559" customFormat="1" ht="25.15" customHeight="1">
      <c r="A4" s="556"/>
      <c r="B4" s="1002" t="s">
        <v>292</v>
      </c>
      <c r="C4" s="1003"/>
      <c r="D4" s="1003"/>
      <c r="E4" s="1003"/>
      <c r="F4" s="1003"/>
      <c r="G4" s="1003"/>
      <c r="H4" s="1003"/>
      <c r="I4" s="1004"/>
      <c r="J4" s="556"/>
    </row>
    <row r="5" spans="1:10" s="559" customFormat="1" ht="25.15" customHeight="1">
      <c r="A5" s="556"/>
      <c r="B5" s="561" t="s">
        <v>293</v>
      </c>
      <c r="C5" s="1002" t="s">
        <v>294</v>
      </c>
      <c r="D5" s="1003"/>
      <c r="E5" s="1003"/>
      <c r="F5" s="1003"/>
      <c r="G5" s="1003"/>
      <c r="H5" s="1003"/>
      <c r="I5" s="1004"/>
      <c r="J5" s="556"/>
    </row>
    <row r="6" spans="1:10" s="559" customFormat="1" ht="25.15" customHeight="1">
      <c r="A6" s="556"/>
      <c r="B6" s="561" t="s">
        <v>295</v>
      </c>
      <c r="C6" s="1002" t="s">
        <v>296</v>
      </c>
      <c r="D6" s="1003"/>
      <c r="E6" s="1003"/>
      <c r="F6" s="1003"/>
      <c r="G6" s="1003"/>
      <c r="H6" s="1003"/>
      <c r="I6" s="1004"/>
      <c r="J6" s="556"/>
    </row>
    <row r="7" spans="1:10" s="559" customFormat="1" ht="25.15" customHeight="1">
      <c r="A7" s="556"/>
      <c r="B7" s="561" t="s">
        <v>297</v>
      </c>
      <c r="C7" s="1002" t="s">
        <v>298</v>
      </c>
      <c r="D7" s="1003"/>
      <c r="E7" s="1003"/>
      <c r="F7" s="1003"/>
      <c r="G7" s="1003"/>
      <c r="H7" s="1003"/>
      <c r="I7" s="1004"/>
      <c r="J7" s="556"/>
    </row>
    <row r="8" spans="1:10" s="559" customFormat="1" ht="25.15" customHeight="1">
      <c r="A8" s="556"/>
      <c r="B8" s="562"/>
      <c r="C8" s="556"/>
      <c r="D8" s="563"/>
      <c r="E8" s="563"/>
      <c r="F8" s="563"/>
      <c r="G8" s="563"/>
      <c r="H8" s="563"/>
      <c r="I8" s="563"/>
      <c r="J8" s="556"/>
    </row>
    <row r="9" spans="1:10" s="559" customFormat="1" ht="36" customHeight="1">
      <c r="A9" s="556"/>
      <c r="B9" s="1005" t="s">
        <v>299</v>
      </c>
      <c r="C9" s="1005"/>
      <c r="D9" s="1005"/>
      <c r="E9" s="1005"/>
      <c r="F9" s="1005"/>
      <c r="G9" s="1005"/>
      <c r="H9" s="1005"/>
      <c r="I9" s="1005"/>
      <c r="J9" s="556"/>
    </row>
    <row r="10" spans="1:10" s="559" customFormat="1" ht="25.15" customHeight="1">
      <c r="A10" s="556"/>
      <c r="B10" s="1002" t="s">
        <v>300</v>
      </c>
      <c r="C10" s="1003"/>
      <c r="D10" s="1003"/>
      <c r="E10" s="1003"/>
      <c r="F10" s="1003"/>
      <c r="G10" s="1003"/>
      <c r="H10" s="1003"/>
      <c r="I10" s="1004"/>
      <c r="J10" s="556"/>
    </row>
    <row r="11" spans="1:10" s="559" customFormat="1" ht="56.45" customHeight="1">
      <c r="A11" s="556"/>
      <c r="B11" s="1006" t="s">
        <v>301</v>
      </c>
      <c r="C11" s="999" t="s">
        <v>302</v>
      </c>
      <c r="D11" s="1000"/>
      <c r="E11" s="1000"/>
      <c r="F11" s="1000"/>
      <c r="G11" s="1000"/>
      <c r="H11" s="1000"/>
      <c r="I11" s="1001"/>
      <c r="J11" s="556"/>
    </row>
    <row r="12" spans="1:10" s="559" customFormat="1" ht="54.6" customHeight="1">
      <c r="A12" s="556"/>
      <c r="B12" s="1006"/>
      <c r="C12" s="1007" t="s">
        <v>303</v>
      </c>
      <c r="D12" s="561" t="s">
        <v>304</v>
      </c>
      <c r="E12" s="999" t="s">
        <v>305</v>
      </c>
      <c r="F12" s="1000"/>
      <c r="G12" s="1000"/>
      <c r="H12" s="1000"/>
      <c r="I12" s="1001"/>
      <c r="J12" s="564"/>
    </row>
    <row r="13" spans="1:10" s="559" customFormat="1" ht="32.450000000000003" customHeight="1">
      <c r="A13" s="556"/>
      <c r="B13" s="1006"/>
      <c r="C13" s="1008"/>
      <c r="D13" s="561" t="s">
        <v>306</v>
      </c>
      <c r="E13" s="999" t="s">
        <v>307</v>
      </c>
      <c r="F13" s="1000"/>
      <c r="G13" s="1000"/>
      <c r="H13" s="1000"/>
      <c r="I13" s="1001"/>
      <c r="J13" s="564"/>
    </row>
    <row r="14" spans="1:10" s="559" customFormat="1" ht="25.15" customHeight="1">
      <c r="A14" s="556"/>
      <c r="B14" s="561" t="s">
        <v>308</v>
      </c>
      <c r="C14" s="1002" t="s">
        <v>309</v>
      </c>
      <c r="D14" s="1003"/>
      <c r="E14" s="1003"/>
      <c r="F14" s="1003"/>
      <c r="G14" s="1003"/>
      <c r="H14" s="1003"/>
      <c r="I14" s="1004"/>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2" t="s">
        <v>312</v>
      </c>
      <c r="B20" s="1013"/>
      <c r="C20" s="575" t="s">
        <v>313</v>
      </c>
      <c r="D20" s="576" t="s">
        <v>314</v>
      </c>
      <c r="E20" s="576" t="s">
        <v>315</v>
      </c>
      <c r="F20" s="576" t="s">
        <v>316</v>
      </c>
      <c r="G20" s="572"/>
      <c r="H20" s="572"/>
      <c r="I20" s="572"/>
    </row>
    <row r="21" spans="1:10" ht="96">
      <c r="A21" s="1014" t="s">
        <v>317</v>
      </c>
      <c r="B21" s="1013"/>
      <c r="C21" s="577" t="s">
        <v>318</v>
      </c>
      <c r="D21" s="577" t="s">
        <v>319</v>
      </c>
      <c r="E21" s="577" t="s">
        <v>320</v>
      </c>
      <c r="F21" s="577" t="s">
        <v>321</v>
      </c>
      <c r="G21" s="572"/>
      <c r="H21" s="572"/>
      <c r="I21" s="572"/>
    </row>
    <row r="22" spans="1:10" ht="85.5">
      <c r="A22" s="1014" t="s">
        <v>322</v>
      </c>
      <c r="B22" s="1013"/>
      <c r="C22" s="577" t="s">
        <v>323</v>
      </c>
      <c r="D22" s="577" t="s">
        <v>324</v>
      </c>
      <c r="E22" s="577" t="s">
        <v>325</v>
      </c>
      <c r="F22" s="578" t="s">
        <v>326</v>
      </c>
      <c r="G22" s="571"/>
      <c r="H22" s="571"/>
      <c r="I22" s="571"/>
    </row>
    <row r="23" spans="1:10" ht="85.5">
      <c r="A23" s="1014" t="s">
        <v>327</v>
      </c>
      <c r="B23" s="101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5" t="s">
        <v>332</v>
      </c>
      <c r="B25" s="1015"/>
      <c r="C25" s="1015"/>
      <c r="D25" s="1015"/>
      <c r="E25" s="1015"/>
      <c r="F25" s="1015"/>
      <c r="G25" s="1015"/>
      <c r="H25" s="1015"/>
      <c r="I25" s="1015"/>
    </row>
    <row r="26" spans="1:10" ht="24">
      <c r="A26" s="579" t="s">
        <v>333</v>
      </c>
      <c r="B26" s="579"/>
      <c r="C26" s="579"/>
      <c r="D26" s="579"/>
      <c r="E26" s="579"/>
      <c r="F26" s="579"/>
      <c r="G26" s="579"/>
      <c r="H26" s="579"/>
      <c r="I26" s="579"/>
    </row>
    <row r="27" spans="1:10" ht="24">
      <c r="A27" s="1009" t="s">
        <v>334</v>
      </c>
      <c r="B27" s="1010"/>
      <c r="C27" s="1010"/>
      <c r="D27" s="1010"/>
      <c r="E27" s="1010"/>
      <c r="F27" s="1010"/>
      <c r="G27" s="1010"/>
      <c r="H27" s="1010"/>
      <c r="I27" s="101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terms/"/>
    <ds:schemaRef ds:uri="http://www.w3.org/XML/1998/namespace"/>
    <ds:schemaRef ds:uri="http://schemas.microsoft.com/office/infopath/2007/PartnerControls"/>
    <ds:schemaRef ds:uri="http://schemas.microsoft.com/office/2006/documentManagement/types"/>
    <ds:schemaRef ds:uri="http://purl.org/dc/elements/1.1/"/>
    <ds:schemaRef ds:uri="http://purl.org/dc/dcmitype/"/>
    <ds:schemaRef ds:uri="http://schemas.openxmlformats.org/package/2006/metadata/core-properties"/>
    <ds:schemaRef ds:uri="263dbbe5-076b-4606-a03b-9598f5f2f3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2026-03-24T23:54:44Z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